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/>
  <xr:revisionPtr revIDLastSave="0" documentId="13_ncr:1_{73B2C525-BD06-4B35-A10A-91B1D2ACB9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S1-1 საორიენტაციო" sheetId="1" r:id="rId1"/>
    <sheet name="BS1-1 სატენდერო" sheetId="2" r:id="rId2"/>
  </sheets>
  <definedNames>
    <definedName name="_xlnm._FilterDatabase" localSheetId="0" hidden="1">'BS1-1 საორიენტაციო'!$A$10:$L$188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E13" i="2" l="1"/>
  <c r="E14" i="2"/>
  <c r="E16" i="2"/>
  <c r="E17" i="2"/>
  <c r="E18" i="2"/>
  <c r="E20" i="2" s="1"/>
  <c r="E19" i="2"/>
  <c r="E21" i="2"/>
  <c r="E23" i="2"/>
  <c r="E24" i="2"/>
  <c r="E25" i="2"/>
  <c r="E26" i="2"/>
  <c r="E27" i="2"/>
  <c r="E28" i="2"/>
  <c r="E29" i="2"/>
  <c r="E31" i="2" s="1"/>
  <c r="E30" i="2"/>
  <c r="E32" i="2"/>
  <c r="E34" i="2"/>
  <c r="E35" i="2"/>
  <c r="E36" i="2"/>
  <c r="E37" i="2"/>
  <c r="E38" i="2"/>
  <c r="E39" i="2"/>
  <c r="E40" i="2"/>
  <c r="E41" i="2"/>
  <c r="E42" i="2"/>
  <c r="E43" i="2"/>
  <c r="E44" i="2"/>
  <c r="E46" i="2"/>
  <c r="E47" i="2"/>
  <c r="E49" i="2"/>
  <c r="E50" i="2"/>
  <c r="E51" i="2"/>
  <c r="E52" i="2"/>
  <c r="E53" i="2"/>
  <c r="E54" i="2"/>
  <c r="E55" i="2"/>
  <c r="E57" i="2"/>
  <c r="E58" i="2"/>
  <c r="E60" i="2"/>
  <c r="E61" i="2"/>
  <c r="E62" i="2"/>
  <c r="E63" i="2"/>
  <c r="E64" i="2"/>
  <c r="E66" i="2" s="1"/>
  <c r="E65" i="2"/>
  <c r="E67" i="2"/>
  <c r="E69" i="2"/>
  <c r="E70" i="2"/>
  <c r="E71" i="2"/>
  <c r="E72" i="2"/>
  <c r="E74" i="2"/>
  <c r="E75" i="2"/>
  <c r="E77" i="2"/>
  <c r="E78" i="2"/>
  <c r="E80" i="2"/>
  <c r="E81" i="2"/>
  <c r="E82" i="2"/>
  <c r="E83" i="2"/>
  <c r="E84" i="2"/>
  <c r="E85" i="2"/>
  <c r="D88" i="2"/>
  <c r="E88" i="2"/>
  <c r="E89" i="2"/>
  <c r="D90" i="2"/>
  <c r="E90" i="2"/>
  <c r="E92" i="2"/>
  <c r="E94" i="2"/>
  <c r="D96" i="2"/>
  <c r="D98" i="2" s="1"/>
  <c r="E98" i="2" s="1"/>
  <c r="E97" i="2"/>
  <c r="E99" i="2"/>
  <c r="E102" i="2"/>
  <c r="E103" i="2"/>
  <c r="E104" i="2"/>
  <c r="E106" i="2" s="1"/>
  <c r="D106" i="2"/>
  <c r="D107" i="2"/>
  <c r="E109" i="2"/>
  <c r="E110" i="2"/>
  <c r="E111" i="2"/>
  <c r="E112" i="2"/>
  <c r="E114" i="2"/>
  <c r="E115" i="2"/>
  <c r="E116" i="2"/>
  <c r="E118" i="2"/>
  <c r="E119" i="2"/>
  <c r="E120" i="2"/>
  <c r="E121" i="2"/>
  <c r="E122" i="2"/>
  <c r="E124" i="2"/>
  <c r="E125" i="2"/>
  <c r="E126" i="2"/>
  <c r="E129" i="2"/>
  <c r="D130" i="2"/>
  <c r="E130" i="2"/>
  <c r="D131" i="2"/>
  <c r="E131" i="2" s="1"/>
  <c r="E133" i="2"/>
  <c r="E134" i="2"/>
  <c r="E135" i="2"/>
  <c r="D136" i="2"/>
  <c r="E136" i="2"/>
  <c r="E138" i="2"/>
  <c r="E139" i="2"/>
  <c r="E140" i="2"/>
  <c r="E141" i="2"/>
  <c r="E144" i="2"/>
  <c r="E145" i="2"/>
  <c r="E146" i="2"/>
  <c r="E147" i="2"/>
  <c r="E148" i="2"/>
  <c r="E150" i="2"/>
  <c r="E151" i="2"/>
  <c r="E152" i="2"/>
  <c r="E153" i="2"/>
  <c r="E156" i="2"/>
  <c r="E157" i="2"/>
  <c r="E158" i="2"/>
  <c r="E159" i="2"/>
  <c r="E161" i="2" s="1"/>
  <c r="D160" i="2"/>
  <c r="D161" i="2"/>
  <c r="E171" i="2"/>
  <c r="E172" i="2"/>
  <c r="E173" i="2"/>
  <c r="E174" i="2"/>
  <c r="E176" i="2"/>
  <c r="E177" i="2"/>
  <c r="I178" i="2"/>
  <c r="L179" i="2" s="1"/>
  <c r="L180" i="2" s="1"/>
  <c r="L181" i="2" s="1"/>
  <c r="L182" i="2" s="1"/>
  <c r="L183" i="2" s="1"/>
  <c r="L184" i="2" s="1"/>
  <c r="L178" i="2"/>
  <c r="K178" i="2"/>
  <c r="G178" i="2"/>
  <c r="D153" i="2"/>
  <c r="D30" i="2"/>
  <c r="D41" i="2"/>
  <c r="D52" i="2" s="1"/>
  <c r="D29" i="2"/>
  <c r="D40" i="2"/>
  <c r="D51" i="2" s="1"/>
  <c r="D82" i="2" s="1"/>
  <c r="K4" i="2"/>
  <c r="D136" i="1"/>
  <c r="D107" i="1"/>
  <c r="D131" i="1"/>
  <c r="E126" i="1"/>
  <c r="L126" i="1" s="1"/>
  <c r="E104" i="1"/>
  <c r="D106" i="1"/>
  <c r="D153" i="1"/>
  <c r="E176" i="1"/>
  <c r="E177" i="1"/>
  <c r="L177" i="1"/>
  <c r="E103" i="1"/>
  <c r="L108" i="1"/>
  <c r="E13" i="1"/>
  <c r="E14" i="1"/>
  <c r="E16" i="1"/>
  <c r="E17" i="1"/>
  <c r="L17" i="1" s="1"/>
  <c r="E18" i="1"/>
  <c r="E20" i="1" s="1"/>
  <c r="E19" i="1"/>
  <c r="L19" i="1" s="1"/>
  <c r="E21" i="1"/>
  <c r="E23" i="1"/>
  <c r="E24" i="1"/>
  <c r="E25" i="1"/>
  <c r="E26" i="1"/>
  <c r="E27" i="1"/>
  <c r="E28" i="1"/>
  <c r="E29" i="1"/>
  <c r="E30" i="1"/>
  <c r="E31" i="1"/>
  <c r="E32" i="1"/>
  <c r="E34" i="1"/>
  <c r="E35" i="1"/>
  <c r="L35" i="1" s="1"/>
  <c r="E37" i="1"/>
  <c r="E38" i="1"/>
  <c r="E39" i="1"/>
  <c r="E40" i="1"/>
  <c r="L40" i="1"/>
  <c r="E41" i="1"/>
  <c r="E42" i="1"/>
  <c r="E43" i="1"/>
  <c r="E44" i="1"/>
  <c r="E46" i="1"/>
  <c r="E47" i="1"/>
  <c r="E49" i="1"/>
  <c r="E50" i="1"/>
  <c r="E51" i="1"/>
  <c r="E54" i="1" s="1"/>
  <c r="E52" i="1"/>
  <c r="E53" i="1"/>
  <c r="E55" i="1"/>
  <c r="E57" i="1"/>
  <c r="E58" i="1"/>
  <c r="E60" i="1"/>
  <c r="E61" i="1"/>
  <c r="L61" i="1" s="1"/>
  <c r="E62" i="1"/>
  <c r="E63" i="1"/>
  <c r="E64" i="1"/>
  <c r="E65" i="1"/>
  <c r="E66" i="1"/>
  <c r="E67" i="1"/>
  <c r="E69" i="1"/>
  <c r="E70" i="1"/>
  <c r="E71" i="1"/>
  <c r="E72" i="1"/>
  <c r="E74" i="1"/>
  <c r="L74" i="1" s="1"/>
  <c r="E75" i="1"/>
  <c r="E77" i="1"/>
  <c r="E78" i="1"/>
  <c r="E80" i="1"/>
  <c r="E81" i="1"/>
  <c r="E82" i="1"/>
  <c r="E83" i="1"/>
  <c r="E84" i="1"/>
  <c r="E85" i="1"/>
  <c r="D88" i="1"/>
  <c r="E88" i="1" s="1"/>
  <c r="E89" i="1"/>
  <c r="D90" i="1"/>
  <c r="E90" i="1" s="1"/>
  <c r="E92" i="1"/>
  <c r="E94" i="1"/>
  <c r="D96" i="1"/>
  <c r="E96" i="1" s="1"/>
  <c r="E97" i="1"/>
  <c r="L97" i="1"/>
  <c r="D98" i="1"/>
  <c r="E98" i="1"/>
  <c r="E99" i="1"/>
  <c r="L101" i="1"/>
  <c r="E102" i="1"/>
  <c r="L102" i="1"/>
  <c r="E109" i="1"/>
  <c r="E110" i="1"/>
  <c r="E111" i="1"/>
  <c r="E112" i="1"/>
  <c r="L112" i="1" s="1"/>
  <c r="E114" i="1"/>
  <c r="E115" i="1"/>
  <c r="E116" i="1"/>
  <c r="L116" i="1" s="1"/>
  <c r="E118" i="1"/>
  <c r="E119" i="1"/>
  <c r="E120" i="1"/>
  <c r="E121" i="1"/>
  <c r="L121" i="1" s="1"/>
  <c r="E122" i="1"/>
  <c r="E124" i="1"/>
  <c r="L124" i="1"/>
  <c r="E125" i="1"/>
  <c r="E129" i="1"/>
  <c r="D130" i="1"/>
  <c r="E130" i="1"/>
  <c r="E131" i="1"/>
  <c r="E133" i="1"/>
  <c r="E134" i="1"/>
  <c r="E135" i="1"/>
  <c r="E136" i="1"/>
  <c r="E138" i="1"/>
  <c r="E139" i="1"/>
  <c r="E140" i="1"/>
  <c r="E141" i="1"/>
  <c r="E144" i="1"/>
  <c r="E145" i="1"/>
  <c r="L145" i="1" s="1"/>
  <c r="E146" i="1"/>
  <c r="E147" i="1"/>
  <c r="E148" i="1"/>
  <c r="E150" i="1"/>
  <c r="E151" i="1"/>
  <c r="E152" i="1"/>
  <c r="E153" i="1"/>
  <c r="E156" i="1"/>
  <c r="E157" i="1"/>
  <c r="E158" i="1"/>
  <c r="E159" i="1"/>
  <c r="D160" i="1"/>
  <c r="E160" i="1"/>
  <c r="D161" i="1"/>
  <c r="E161" i="1" s="1"/>
  <c r="E162" i="1"/>
  <c r="E163" i="1"/>
  <c r="E164" i="1"/>
  <c r="E165" i="1" s="1"/>
  <c r="E166" i="1"/>
  <c r="E167" i="1"/>
  <c r="E168" i="1"/>
  <c r="E169" i="1"/>
  <c r="E171" i="1"/>
  <c r="E172" i="1"/>
  <c r="E173" i="1"/>
  <c r="E174" i="1"/>
  <c r="L175" i="1"/>
  <c r="L93" i="1"/>
  <c r="L103" i="1"/>
  <c r="L12" i="1"/>
  <c r="L14" i="1"/>
  <c r="L15" i="1"/>
  <c r="L18" i="1"/>
  <c r="L22" i="1"/>
  <c r="L24" i="1"/>
  <c r="L25" i="1"/>
  <c r="L27" i="1"/>
  <c r="L28" i="1"/>
  <c r="L32" i="1"/>
  <c r="L33" i="1"/>
  <c r="L34" i="1"/>
  <c r="L39" i="1"/>
  <c r="L45" i="1"/>
  <c r="L46" i="1"/>
  <c r="L55" i="1"/>
  <c r="L56" i="1"/>
  <c r="L67" i="1"/>
  <c r="L68" i="1"/>
  <c r="L69" i="1"/>
  <c r="L70" i="1"/>
  <c r="L71" i="1"/>
  <c r="L75" i="1"/>
  <c r="L76" i="1"/>
  <c r="L85" i="1"/>
  <c r="L86" i="1"/>
  <c r="L87" i="1"/>
  <c r="L89" i="1"/>
  <c r="L95" i="1"/>
  <c r="L99" i="1"/>
  <c r="L104" i="1"/>
  <c r="L113" i="1"/>
  <c r="L115" i="1"/>
  <c r="L117" i="1"/>
  <c r="L118" i="1"/>
  <c r="L123" i="1"/>
  <c r="L125" i="1"/>
  <c r="L127" i="1"/>
  <c r="L128" i="1"/>
  <c r="L129" i="1"/>
  <c r="L132" i="1"/>
  <c r="L134" i="1"/>
  <c r="L135" i="1"/>
  <c r="L136" i="1"/>
  <c r="L137" i="1"/>
  <c r="L141" i="1"/>
  <c r="L142" i="1"/>
  <c r="L143" i="1"/>
  <c r="L146" i="1"/>
  <c r="L149" i="1"/>
  <c r="L150" i="1"/>
  <c r="L151" i="1"/>
  <c r="L152" i="1"/>
  <c r="L153" i="1"/>
  <c r="L154" i="1"/>
  <c r="L158" i="1"/>
  <c r="L159" i="1"/>
  <c r="L162" i="1"/>
  <c r="L163" i="1"/>
  <c r="L166" i="1"/>
  <c r="L167" i="1"/>
  <c r="L168" i="1"/>
  <c r="L169" i="1"/>
  <c r="L170" i="1"/>
  <c r="L174" i="1"/>
  <c r="D30" i="1"/>
  <c r="D41" i="1" s="1"/>
  <c r="D52" i="1" s="1"/>
  <c r="D62" i="1" s="1"/>
  <c r="D92" i="1" s="1"/>
  <c r="D29" i="1"/>
  <c r="D40" i="1" s="1"/>
  <c r="D51" i="1" s="1"/>
  <c r="D82" i="1" s="1"/>
  <c r="D42" i="1"/>
  <c r="D53" i="1" s="1"/>
  <c r="L29" i="1" l="1"/>
  <c r="L155" i="1"/>
  <c r="L73" i="1"/>
  <c r="L91" i="1"/>
  <c r="L83" i="1"/>
  <c r="L96" i="1"/>
  <c r="L54" i="1"/>
  <c r="L62" i="1"/>
  <c r="L20" i="1"/>
  <c r="L176" i="1"/>
  <c r="D83" i="1"/>
  <c r="L172" i="1"/>
  <c r="L148" i="1"/>
  <c r="L185" i="2"/>
  <c r="L186" i="2" s="1"/>
  <c r="L37" i="1"/>
  <c r="L78" i="1"/>
  <c r="L58" i="1"/>
  <c r="L82" i="1"/>
  <c r="L147" i="1"/>
  <c r="L94" i="1"/>
  <c r="L88" i="1"/>
  <c r="L21" i="1"/>
  <c r="L165" i="1"/>
  <c r="D63" i="1"/>
  <c r="D64" i="1" s="1"/>
  <c r="D65" i="1" s="1"/>
  <c r="L171" i="1"/>
  <c r="L164" i="1"/>
  <c r="L140" i="1"/>
  <c r="L100" i="1"/>
  <c r="D62" i="2"/>
  <c r="D83" i="2"/>
  <c r="L156" i="1"/>
  <c r="L131" i="1"/>
  <c r="L122" i="1"/>
  <c r="L114" i="1"/>
  <c r="L110" i="1"/>
  <c r="L79" i="1"/>
  <c r="L59" i="1"/>
  <c r="L26" i="1"/>
  <c r="L48" i="1"/>
  <c r="L161" i="1"/>
  <c r="L133" i="1"/>
  <c r="L81" i="1"/>
  <c r="L43" i="1"/>
  <c r="L30" i="1"/>
  <c r="L52" i="1"/>
  <c r="L47" i="1"/>
  <c r="L38" i="1"/>
  <c r="L31" i="1"/>
  <c r="L16" i="1"/>
  <c r="L120" i="1"/>
  <c r="L57" i="1"/>
  <c r="L23" i="1"/>
  <c r="L109" i="1"/>
  <c r="L50" i="1"/>
  <c r="E106" i="1"/>
  <c r="L157" i="1"/>
  <c r="E160" i="2"/>
  <c r="E105" i="2"/>
  <c r="E96" i="2"/>
  <c r="L44" i="1"/>
  <c r="L111" i="1"/>
  <c r="L92" i="1"/>
  <c r="E107" i="1"/>
  <c r="D42" i="2"/>
  <c r="D53" i="2" s="1"/>
  <c r="E164" i="2"/>
  <c r="L139" i="1"/>
  <c r="L84" i="1"/>
  <c r="E163" i="2"/>
  <c r="E107" i="2"/>
  <c r="L130" i="1"/>
  <c r="L98" i="1"/>
  <c r="E105" i="1"/>
  <c r="E162" i="2"/>
  <c r="L36" i="1"/>
  <c r="L187" i="2" l="1"/>
  <c r="L188" i="2" s="1"/>
  <c r="K3" i="2" s="1"/>
  <c r="L51" i="1"/>
  <c r="L77" i="1"/>
  <c r="L72" i="1"/>
  <c r="L138" i="1"/>
  <c r="K178" i="1"/>
  <c r="L173" i="1"/>
  <c r="L160" i="1"/>
  <c r="E169" i="2"/>
  <c r="E166" i="2"/>
  <c r="E165" i="2"/>
  <c r="E167" i="2"/>
  <c r="E168" i="2"/>
  <c r="L49" i="1"/>
  <c r="L41" i="1"/>
  <c r="L107" i="1"/>
  <c r="L42" i="1"/>
  <c r="L119" i="1"/>
  <c r="D63" i="2"/>
  <c r="D64" i="2" s="1"/>
  <c r="D65" i="2" s="1"/>
  <c r="D92" i="2"/>
  <c r="L144" i="1"/>
  <c r="L66" i="1"/>
  <c r="L90" i="1"/>
  <c r="L13" i="1"/>
  <c r="L105" i="1" l="1"/>
  <c r="G178" i="1"/>
  <c r="K4" i="1" s="1"/>
  <c r="L53" i="1"/>
  <c r="L80" i="1"/>
  <c r="L60" i="1"/>
  <c r="L106" i="1"/>
  <c r="N106" i="1" s="1"/>
  <c r="L63" i="1" l="1"/>
  <c r="L65" i="1"/>
  <c r="L64" i="1"/>
  <c r="L178" i="1" l="1"/>
  <c r="I178" i="1"/>
  <c r="L179" i="1" s="1"/>
  <c r="L180" i="1" l="1"/>
  <c r="L181" i="1" s="1"/>
  <c r="L182" i="1" s="1"/>
  <c r="L183" i="1" s="1"/>
  <c r="L184" i="1" s="1"/>
  <c r="L185" i="1" s="1"/>
  <c r="L186" i="1" s="1"/>
  <c r="L187" i="1" l="1"/>
  <c r="L188" i="1" s="1"/>
  <c r="K3" i="1" s="1"/>
</calcChain>
</file>

<file path=xl/sharedStrings.xml><?xml version="1.0" encoding="utf-8"?>
<sst xmlns="http://schemas.openxmlformats.org/spreadsheetml/2006/main" count="734" uniqueCount="122">
  <si>
    <t>safuZveli:  proeqti</t>
  </si>
  <si>
    <t xml:space="preserve">saxarjTaRricxvo Rirebuleba </t>
  </si>
  <si>
    <t>lari</t>
  </si>
  <si>
    <t xml:space="preserve"> maT Soris xelfasi</t>
  </si>
  <si>
    <t xml:space="preserve">   xelfasi</t>
  </si>
  <si>
    <t xml:space="preserve">     masala</t>
  </si>
  <si>
    <t>jami</t>
  </si>
  <si>
    <t>#</t>
  </si>
  <si>
    <t>ganz.</t>
  </si>
  <si>
    <t>erTeulze</t>
  </si>
  <si>
    <t>sul</t>
  </si>
  <si>
    <t>1'</t>
  </si>
  <si>
    <t>samSeneblo   meqanizmebi</t>
  </si>
  <si>
    <t>normatiuli  resursi</t>
  </si>
  <si>
    <t>samuSaos dasaxeleba</t>
  </si>
  <si>
    <t>erT. fasi</t>
  </si>
  <si>
    <r>
      <t xml:space="preserve">TeleTSi individualuri saxlis saorientacio xarjTaRricxva s/k 81.03.16.066 </t>
    </r>
    <r>
      <rPr>
        <b/>
        <u/>
        <sz val="11"/>
        <rFont val="Calibri"/>
        <family val="2"/>
        <scheme val="minor"/>
      </rPr>
      <t>BS-1-1</t>
    </r>
  </si>
  <si>
    <t>ორივე სართული ამოყვანილია რკინაბეტონის კონსტრუქციით. არ გვხვდება გარე შემავსებელი ბლოკი და შიდა კიბეები. საყალიბე მასალა დატოვებულია ორივე სართულზე.</t>
  </si>
  <si>
    <t>SromiTi resursebi</t>
  </si>
  <si>
    <t>kac/sT</t>
  </si>
  <si>
    <t>kub.m.</t>
  </si>
  <si>
    <t>tona</t>
  </si>
  <si>
    <t>konstruqciuli elementebi</t>
  </si>
  <si>
    <t>sxva xarjebi</t>
  </si>
  <si>
    <t xml:space="preserve">qviSa-RorRi </t>
  </si>
  <si>
    <t xml:space="preserve">SromiTi resursebi </t>
  </si>
  <si>
    <t>pnevmomtkepnavi</t>
  </si>
  <si>
    <t>yalibis fari</t>
  </si>
  <si>
    <t>kv.m.</t>
  </si>
  <si>
    <t>betoni ~В25~</t>
  </si>
  <si>
    <t>kg</t>
  </si>
  <si>
    <t>eleqtrodi</t>
  </si>
  <si>
    <t>proeqtiT</t>
  </si>
  <si>
    <t xml:space="preserve">betoni ~В25~ </t>
  </si>
  <si>
    <t>mon. r/betonis  kibis mowyoba</t>
  </si>
  <si>
    <t>pompis momsaxureba</t>
  </si>
  <si>
    <r>
      <rPr>
        <sz val="11"/>
        <rFont val="Calibri"/>
        <family val="2"/>
      </rPr>
      <t xml:space="preserve">Ø8 </t>
    </r>
    <r>
      <rPr>
        <sz val="11"/>
        <rFont val="Calibri"/>
        <family val="1"/>
        <scheme val="minor"/>
      </rPr>
      <t>A 240C</t>
    </r>
    <r>
      <rPr>
        <sz val="11"/>
        <rFont val="AcadNusx"/>
      </rPr>
      <t xml:space="preserve"> klasis armatura</t>
    </r>
  </si>
  <si>
    <r>
      <rPr>
        <sz val="11"/>
        <rFont val="Calibri"/>
        <family val="1"/>
        <scheme val="minor"/>
      </rPr>
      <t>Ø12 A 500C</t>
    </r>
    <r>
      <rPr>
        <sz val="11"/>
        <rFont val="AcadNusx"/>
      </rPr>
      <t xml:space="preserve"> klasis armatura</t>
    </r>
  </si>
  <si>
    <t>saqsovi mavTuli</t>
  </si>
  <si>
    <t>mon. r/b gularebis mowyoba</t>
  </si>
  <si>
    <r>
      <rPr>
        <sz val="11"/>
        <rFont val="Calibri"/>
        <family val="1"/>
        <scheme val="minor"/>
      </rPr>
      <t>Ø10 A 500C</t>
    </r>
    <r>
      <rPr>
        <sz val="11"/>
        <rFont val="AcadNusx"/>
      </rPr>
      <t xml:space="preserve"> klasis armatura</t>
    </r>
  </si>
  <si>
    <t>mon. r/betonis sartyeli +4,6 da +5,3 niSnulze</t>
  </si>
  <si>
    <t>betoni ~В20~</t>
  </si>
  <si>
    <t>kg.</t>
  </si>
  <si>
    <r>
      <rPr>
        <sz val="11"/>
        <rFont val="Calibri"/>
        <family val="1"/>
        <scheme val="minor"/>
      </rPr>
      <t>Ø20 A 500C</t>
    </r>
    <r>
      <rPr>
        <sz val="11"/>
        <rFont val="AcadNusx"/>
      </rPr>
      <t xml:space="preserve"> klasis armatura</t>
    </r>
  </si>
  <si>
    <t>mon. r/b gadaxurvis fila +7.3 niS.</t>
  </si>
  <si>
    <t>mon. r/b gadaxurvis filis wiboebi +7,3 niS.</t>
  </si>
  <si>
    <r>
      <rPr>
        <sz val="11"/>
        <rFont val="Calibri"/>
        <family val="1"/>
        <scheme val="minor"/>
      </rPr>
      <t>Ø14 A 500C</t>
    </r>
    <r>
      <rPr>
        <sz val="11"/>
        <rFont val="AcadNusx"/>
      </rPr>
      <t xml:space="preserve"> klasis armatura</t>
    </r>
  </si>
  <si>
    <r>
      <rPr>
        <sz val="11"/>
        <rFont val="Calibri"/>
        <family val="1"/>
        <scheme val="minor"/>
      </rPr>
      <t>Ø25 A 500C</t>
    </r>
    <r>
      <rPr>
        <sz val="11"/>
        <rFont val="AcadNusx"/>
      </rPr>
      <t xml:space="preserve"> klasis armatura</t>
    </r>
  </si>
  <si>
    <t>qviSa-RorRis safuZvlis mowyoba armirebuli iatakis qveS</t>
  </si>
  <si>
    <t xml:space="preserve">qviSa-RorRis datkepna </t>
  </si>
  <si>
    <t>betoni ~b-25~</t>
  </si>
  <si>
    <t>kedlebi</t>
  </si>
  <si>
    <t>cementis xsnari ~m100~</t>
  </si>
  <si>
    <t>cali</t>
  </si>
  <si>
    <t>rezinis sadebi sisqiT 3sm</t>
  </si>
  <si>
    <t>kv.m</t>
  </si>
  <si>
    <t xml:space="preserve"> kuTxovana 50*50*4 mm</t>
  </si>
  <si>
    <t xml:space="preserve"> parapetis kedlebis wyoba  blokiT 40*20*20 sm.                       </t>
  </si>
  <si>
    <t xml:space="preserve">saxuravi </t>
  </si>
  <si>
    <r>
      <t xml:space="preserve">saxuravze Tboizolaciis mowyoba </t>
    </r>
    <r>
      <rPr>
        <sz val="11"/>
        <rFont val="Calibri Light"/>
        <family val="1"/>
        <scheme val="major"/>
      </rPr>
      <t xml:space="preserve">XPS  10    </t>
    </r>
    <r>
      <rPr>
        <sz val="11"/>
        <rFont val="AcadNusx"/>
      </rPr>
      <t>sm</t>
    </r>
  </si>
  <si>
    <r>
      <rPr>
        <sz val="11"/>
        <rFont val="Calibri Light"/>
        <family val="1"/>
        <scheme val="major"/>
      </rPr>
      <t xml:space="preserve">XPS  10 </t>
    </r>
    <r>
      <rPr>
        <sz val="11"/>
        <rFont val="AcadNusx"/>
      </rPr>
      <t>sm</t>
    </r>
  </si>
  <si>
    <t>cementis moWimva sisq. 100mm</t>
  </si>
  <si>
    <t xml:space="preserve">cementis xsnari ~m50~ </t>
  </si>
  <si>
    <t>saxuravze ori fena linokromis mowyoba</t>
  </si>
  <si>
    <t>lonokromi</t>
  </si>
  <si>
    <t>praimeri</t>
  </si>
  <si>
    <t xml:space="preserve">sxva xarjebi </t>
  </si>
  <si>
    <t>parapetze daferili Tunuqis mowyoba</t>
  </si>
  <si>
    <t>daferili Tunuqi 0.5mm sisqis</t>
  </si>
  <si>
    <t>patapetebis mopirkeTeba bazaltis filebiT</t>
  </si>
  <si>
    <t xml:space="preserve">bazaltis fila sisqiT 30mm </t>
  </si>
  <si>
    <t xml:space="preserve">cementis xsnari </t>
  </si>
  <si>
    <t>webo cementi bunebrivi qvis</t>
  </si>
  <si>
    <t>wyalsarini milebis montaJi muxlebis da Zabrebis CaTvliT</t>
  </si>
  <si>
    <t>iatakebi</t>
  </si>
  <si>
    <t>aivnis iatakze ori fena linokromis mowyoba</t>
  </si>
  <si>
    <t xml:space="preserve">  aivnis iatakze keramogranitis filebis dageba</t>
  </si>
  <si>
    <t>keramogranitis filebi</t>
  </si>
  <si>
    <t>webo-cementi</t>
  </si>
  <si>
    <t>gare mopirkeTeba</t>
  </si>
  <si>
    <t>gare perimetris iatakis mopirkeTeba bazaltis filebiT</t>
  </si>
  <si>
    <t xml:space="preserve">bazaltis fila sisqiT 40mm </t>
  </si>
  <si>
    <t xml:space="preserve">Senobis cokolis mopirkeTeba bazaltis filebiT </t>
  </si>
  <si>
    <t>bazaltis fila sisqiT 20mm</t>
  </si>
  <si>
    <t>cementis xsnari</t>
  </si>
  <si>
    <t>fasadi</t>
  </si>
  <si>
    <r>
      <t xml:space="preserve">fasadis kedlebis Tboizolaciis mowyoba </t>
    </r>
    <r>
      <rPr>
        <sz val="11"/>
        <rFont val="Calibri Light"/>
        <family val="1"/>
        <scheme val="major"/>
      </rPr>
      <t xml:space="preserve">XPS  10    </t>
    </r>
    <r>
      <rPr>
        <sz val="11"/>
        <rFont val="AcadNusx"/>
      </rPr>
      <t>sm</t>
    </r>
  </si>
  <si>
    <t>samgri dubeli plasmasis</t>
  </si>
  <si>
    <t>fasadis  Selesva qv/cementis xsnariT  liTonis badeze naoTxalebis gaTvaliswinebiT</t>
  </si>
  <si>
    <t>bade `rabica~</t>
  </si>
  <si>
    <t>fasadis SeRebva wyalmedegi saReb.</t>
  </si>
  <si>
    <t>saRebavi</t>
  </si>
  <si>
    <t>safiTxni</t>
  </si>
  <si>
    <t xml:space="preserve">sagrunti </t>
  </si>
  <si>
    <t>fasadis kedlebis mopirkeTeba fasadis kompozituri masaliT (fundermaqsi) sisqiT 10 mm</t>
  </si>
  <si>
    <t>fundermaqsi 10 mm</t>
  </si>
  <si>
    <t>uJangavi liTonis karkasi</t>
  </si>
  <si>
    <t>gare xaraCoebis mowyoba Semdgomi daSliT</t>
  </si>
  <si>
    <t>Sromis danaxarJi</t>
  </si>
  <si>
    <t>satransporto xarjebi masalaze</t>
  </si>
  <si>
    <t xml:space="preserve"> jami</t>
  </si>
  <si>
    <t>zednadebi xarjebi</t>
  </si>
  <si>
    <t xml:space="preserve">gegmiuri mogeba </t>
  </si>
  <si>
    <t>dRg</t>
  </si>
  <si>
    <t>xis masala</t>
  </si>
  <si>
    <t>manq.dR</t>
  </si>
  <si>
    <t>damtvirTveli</t>
  </si>
  <si>
    <t>manq/dR</t>
  </si>
  <si>
    <t>manq/sT</t>
  </si>
  <si>
    <t>mon. betonis armirebuli iatakis mowyoba terasis  mosawyobad  (gruntze mosawyobi fila)</t>
  </si>
  <si>
    <t>bloki 20*20*40</t>
  </si>
  <si>
    <t>bloki 20*30*40</t>
  </si>
  <si>
    <t xml:space="preserve">cementis xsnari ~m100~ </t>
  </si>
  <si>
    <t>gauTvaliswinebeli xarji</t>
  </si>
  <si>
    <t xml:space="preserve">webo cementi </t>
  </si>
  <si>
    <t>g.m</t>
  </si>
  <si>
    <t xml:space="preserve">aivnis iatakze cementis moWimva sisq. 50mm </t>
  </si>
  <si>
    <t>cementis xsnari m100</t>
  </si>
  <si>
    <t>xaraCos arenda</t>
  </si>
  <si>
    <t xml:space="preserve">kedlebis wyoba  blokiT 30*40*20 sm.                </t>
  </si>
  <si>
    <t xml:space="preserve">Sedgenilia 2021 w. II-III  kvartalis sabzro fasebis doneze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</si>
</sst>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_-* #,##0.00_р_._-;\-* #,##0.00_р_._-;_-* &quot;-&quot;??_р_._-;_-@_-"/>
    <numFmt numFmtId="166" formatCode="_-* #,##0.000_-;\-* #,##0.000_-;_-* &quot;-&quot;??_-;_-@_-"/>
    <numFmt numFmtId="167" formatCode="_-* #,##0.0000_-;\-* #,##0.0000_-;_-* &quot;-&quot;??_-;_-@_-"/>
    <numFmt numFmtId="168" formatCode="_-* #,##0.00\ _L_a_r_i_-;\-* #,##0.00\ _L_a_r_i_-;_-* &quot;-&quot;??\ _L_a_r_i_-;_-@_-"/>
    <numFmt numFmtId="169" formatCode="0.000"/>
    <numFmt numFmtId="170" formatCode="0.0"/>
    <numFmt numFmtId="171" formatCode="0.0000"/>
    <numFmt numFmtId="172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sz val="11"/>
      <name val="AcadNusx"/>
    </font>
    <font>
      <b/>
      <sz val="11"/>
      <name val="AcadNusx"/>
    </font>
    <font>
      <b/>
      <u/>
      <sz val="11"/>
      <name val="AcadNusx"/>
    </font>
    <font>
      <b/>
      <u/>
      <sz val="11"/>
      <name val="Calibri"/>
      <family val="2"/>
      <scheme val="minor"/>
    </font>
    <font>
      <sz val="11"/>
      <name val="Sylfaen"/>
      <family val="1"/>
      <charset val="204"/>
    </font>
    <font>
      <sz val="12"/>
      <name val="AcadNusx"/>
    </font>
    <font>
      <b/>
      <sz val="10"/>
      <name val="AcadNusx"/>
    </font>
    <font>
      <sz val="9"/>
      <name val="AcadNusx"/>
    </font>
    <font>
      <sz val="11"/>
      <name val="Calibri"/>
      <family val="1"/>
      <scheme val="minor"/>
    </font>
    <font>
      <sz val="11"/>
      <name val="AcadNusx"/>
      <family val="1"/>
    </font>
    <font>
      <sz val="11"/>
      <name val="AcadNusx"/>
      <family val="2"/>
    </font>
    <font>
      <sz val="11"/>
      <name val="Calibri"/>
      <family val="2"/>
    </font>
    <font>
      <sz val="11"/>
      <name val="Calibri Light"/>
      <family val="1"/>
      <scheme val="major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4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5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23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4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1" fillId="0" borderId="0"/>
    <xf numFmtId="0" fontId="22" fillId="0" borderId="0"/>
    <xf numFmtId="0" fontId="22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5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1" fillId="0" borderId="0"/>
    <xf numFmtId="0" fontId="29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2" fillId="0" borderId="0"/>
    <xf numFmtId="165" fontId="13" fillId="0" borderId="0" applyFont="0" applyFill="0" applyBorder="0" applyAlignment="0" applyProtection="0"/>
    <xf numFmtId="0" fontId="2" fillId="0" borderId="0"/>
    <xf numFmtId="0" fontId="1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</cellStyleXfs>
  <cellXfs count="126">
    <xf numFmtId="0" fontId="0" fillId="0" borderId="0" xfId="0"/>
    <xf numFmtId="0" fontId="30" fillId="0" borderId="0" xfId="3" applyFont="1" applyFill="1" applyBorder="1" applyAlignment="1">
      <alignment horizontal="center"/>
    </xf>
    <xf numFmtId="0" fontId="30" fillId="0" borderId="0" xfId="4" applyFont="1" applyFill="1" applyBorder="1" applyAlignment="1">
      <alignment horizontal="center"/>
    </xf>
    <xf numFmtId="0" fontId="30" fillId="0" borderId="0" xfId="4" applyFont="1" applyFill="1" applyAlignment="1">
      <alignment horizontal="center"/>
    </xf>
    <xf numFmtId="0" fontId="30" fillId="0" borderId="12" xfId="4" applyFont="1" applyFill="1" applyBorder="1" applyAlignment="1">
      <alignment horizontal="center"/>
    </xf>
    <xf numFmtId="0" fontId="30" fillId="0" borderId="13" xfId="4" applyFont="1" applyFill="1" applyBorder="1" applyAlignment="1">
      <alignment horizontal="center"/>
    </xf>
    <xf numFmtId="0" fontId="30" fillId="0" borderId="0" xfId="4" applyFont="1" applyFill="1"/>
    <xf numFmtId="0" fontId="30" fillId="0" borderId="0" xfId="5" applyFont="1" applyFill="1" applyAlignment="1">
      <alignment horizontal="right"/>
    </xf>
    <xf numFmtId="0" fontId="30" fillId="0" borderId="0" xfId="5" applyFont="1" applyFill="1" applyAlignment="1">
      <alignment horizontal="center"/>
    </xf>
    <xf numFmtId="0" fontId="30" fillId="0" borderId="0" xfId="4" applyFont="1" applyFill="1" applyAlignment="1">
      <alignment horizontal="left"/>
    </xf>
    <xf numFmtId="0" fontId="30" fillId="0" borderId="0" xfId="4" applyFont="1" applyFill="1" applyBorder="1"/>
    <xf numFmtId="0" fontId="30" fillId="0" borderId="1" xfId="3" applyFont="1" applyFill="1" applyBorder="1" applyAlignment="1">
      <alignment horizontal="center"/>
    </xf>
    <xf numFmtId="0" fontId="30" fillId="0" borderId="11" xfId="4" applyFont="1" applyFill="1" applyBorder="1" applyAlignment="1">
      <alignment horizontal="center"/>
    </xf>
    <xf numFmtId="0" fontId="30" fillId="0" borderId="14" xfId="4" applyFont="1" applyFill="1" applyBorder="1" applyAlignment="1">
      <alignment horizontal="center"/>
    </xf>
    <xf numFmtId="169" fontId="31" fillId="26" borderId="12" xfId="0" applyNumberFormat="1" applyFont="1" applyFill="1" applyBorder="1" applyAlignment="1">
      <alignment horizontal="center" vertical="center" wrapText="1"/>
    </xf>
    <xf numFmtId="2" fontId="30" fillId="26" borderId="12" xfId="0" applyNumberFormat="1" applyFont="1" applyFill="1" applyBorder="1" applyAlignment="1">
      <alignment horizontal="center" vertical="center" wrapText="1"/>
    </xf>
    <xf numFmtId="0" fontId="30" fillId="26" borderId="12" xfId="0" applyFont="1" applyFill="1" applyBorder="1" applyAlignment="1">
      <alignment horizontal="center" vertical="center" wrapText="1"/>
    </xf>
    <xf numFmtId="169" fontId="30" fillId="26" borderId="12" xfId="0" applyNumberFormat="1" applyFont="1" applyFill="1" applyBorder="1" applyAlignment="1">
      <alignment horizontal="center"/>
    </xf>
    <xf numFmtId="2" fontId="30" fillId="26" borderId="12" xfId="0" applyNumberFormat="1" applyFont="1" applyFill="1" applyBorder="1" applyAlignment="1">
      <alignment horizontal="center"/>
    </xf>
    <xf numFmtId="0" fontId="30" fillId="26" borderId="12" xfId="0" applyFont="1" applyFill="1" applyBorder="1" applyAlignment="1">
      <alignment horizontal="center"/>
    </xf>
    <xf numFmtId="0" fontId="30" fillId="26" borderId="12" xfId="4" applyFont="1" applyFill="1" applyBorder="1" applyAlignment="1">
      <alignment horizontal="center"/>
    </xf>
    <xf numFmtId="2" fontId="30" fillId="26" borderId="12" xfId="4" applyNumberFormat="1" applyFont="1" applyFill="1" applyBorder="1" applyAlignment="1">
      <alignment horizontal="center"/>
    </xf>
    <xf numFmtId="0" fontId="30" fillId="26" borderId="12" xfId="4" applyFont="1" applyFill="1" applyBorder="1" applyAlignment="1">
      <alignment horizontal="center" vertical="center" wrapText="1"/>
    </xf>
    <xf numFmtId="169" fontId="30" fillId="26" borderId="12" xfId="0" applyNumberFormat="1" applyFont="1" applyFill="1" applyBorder="1" applyAlignment="1">
      <alignment horizontal="center" vertical="center" wrapText="1"/>
    </xf>
    <xf numFmtId="0" fontId="30" fillId="26" borderId="12" xfId="823" applyFont="1" applyFill="1" applyBorder="1" applyAlignment="1">
      <alignment horizontal="center" vertical="center" wrapText="1"/>
    </xf>
    <xf numFmtId="170" fontId="30" fillId="26" borderId="12" xfId="0" applyNumberFormat="1" applyFont="1" applyFill="1" applyBorder="1" applyAlignment="1">
      <alignment horizontal="center"/>
    </xf>
    <xf numFmtId="171" fontId="30" fillId="26" borderId="12" xfId="0" applyNumberFormat="1" applyFont="1" applyFill="1" applyBorder="1" applyAlignment="1">
      <alignment horizontal="center"/>
    </xf>
    <xf numFmtId="0" fontId="30" fillId="26" borderId="12" xfId="0" applyFont="1" applyFill="1" applyBorder="1"/>
    <xf numFmtId="2" fontId="30" fillId="26" borderId="12" xfId="4" applyNumberFormat="1" applyFont="1" applyFill="1" applyBorder="1" applyAlignment="1">
      <alignment horizontal="center" vertical="center" wrapText="1"/>
    </xf>
    <xf numFmtId="0" fontId="30" fillId="26" borderId="12" xfId="4" applyFont="1" applyFill="1" applyBorder="1" applyAlignment="1">
      <alignment horizontal="center" vertical="center"/>
    </xf>
    <xf numFmtId="2" fontId="30" fillId="26" borderId="12" xfId="6" applyNumberFormat="1" applyFont="1" applyFill="1" applyBorder="1" applyAlignment="1">
      <alignment horizontal="center" vertical="center"/>
    </xf>
    <xf numFmtId="0" fontId="30" fillId="26" borderId="12" xfId="6" applyFont="1" applyFill="1" applyBorder="1" applyAlignment="1">
      <alignment horizontal="center" vertical="center"/>
    </xf>
    <xf numFmtId="169" fontId="30" fillId="26" borderId="12" xfId="6" applyNumberFormat="1" applyFont="1" applyFill="1" applyBorder="1" applyAlignment="1">
      <alignment horizontal="center"/>
    </xf>
    <xf numFmtId="2" fontId="30" fillId="26" borderId="12" xfId="6" applyNumberFormat="1" applyFont="1" applyFill="1" applyBorder="1" applyAlignment="1">
      <alignment horizontal="center"/>
    </xf>
    <xf numFmtId="2" fontId="30" fillId="26" borderId="12" xfId="6" applyNumberFormat="1" applyFont="1" applyFill="1" applyBorder="1" applyAlignment="1">
      <alignment horizontal="center" vertical="center" wrapText="1"/>
    </xf>
    <xf numFmtId="0" fontId="30" fillId="26" borderId="12" xfId="6" applyFont="1" applyFill="1" applyBorder="1" applyAlignment="1">
      <alignment horizontal="center" vertical="center" wrapText="1"/>
    </xf>
    <xf numFmtId="169" fontId="30" fillId="26" borderId="13" xfId="6" applyNumberFormat="1" applyFont="1" applyFill="1" applyBorder="1" applyAlignment="1">
      <alignment horizontal="center"/>
    </xf>
    <xf numFmtId="0" fontId="30" fillId="26" borderId="13" xfId="6" applyFont="1" applyFill="1" applyBorder="1" applyAlignment="1">
      <alignment horizontal="center"/>
    </xf>
    <xf numFmtId="2" fontId="30" fillId="26" borderId="12" xfId="762" applyNumberFormat="1" applyFont="1" applyFill="1" applyBorder="1" applyAlignment="1">
      <alignment horizontal="center" vertical="center" wrapText="1"/>
    </xf>
    <xf numFmtId="2" fontId="30" fillId="26" borderId="12" xfId="762" applyNumberFormat="1" applyFont="1" applyFill="1" applyBorder="1" applyAlignment="1">
      <alignment horizontal="center"/>
    </xf>
    <xf numFmtId="0" fontId="30" fillId="26" borderId="12" xfId="762" applyFont="1" applyFill="1" applyBorder="1" applyAlignment="1">
      <alignment horizontal="center"/>
    </xf>
    <xf numFmtId="2" fontId="30" fillId="26" borderId="12" xfId="762" applyNumberFormat="1" applyFont="1" applyFill="1" applyBorder="1" applyAlignment="1">
      <alignment horizontal="center" vertical="center"/>
    </xf>
    <xf numFmtId="169" fontId="30" fillId="26" borderId="12" xfId="821" applyNumberFormat="1" applyFont="1" applyFill="1" applyBorder="1" applyAlignment="1">
      <alignment horizontal="center"/>
    </xf>
    <xf numFmtId="169" fontId="30" fillId="26" borderId="12" xfId="6" applyNumberFormat="1" applyFont="1" applyFill="1" applyBorder="1" applyAlignment="1">
      <alignment horizontal="center" vertical="center"/>
    </xf>
    <xf numFmtId="2" fontId="30" fillId="26" borderId="12" xfId="4" applyNumberFormat="1" applyFont="1" applyFill="1" applyBorder="1" applyAlignment="1">
      <alignment horizontal="center" vertical="center"/>
    </xf>
    <xf numFmtId="2" fontId="30" fillId="26" borderId="12" xfId="823" applyNumberFormat="1" applyFont="1" applyFill="1" applyBorder="1" applyAlignment="1">
      <alignment horizontal="center"/>
    </xf>
    <xf numFmtId="0" fontId="30" fillId="26" borderId="12" xfId="823" applyFont="1" applyFill="1" applyBorder="1" applyAlignment="1">
      <alignment horizontal="center"/>
    </xf>
    <xf numFmtId="0" fontId="31" fillId="26" borderId="12" xfId="3" applyFont="1" applyFill="1" applyBorder="1" applyAlignment="1">
      <alignment horizontal="center"/>
    </xf>
    <xf numFmtId="2" fontId="36" fillId="26" borderId="12" xfId="3" applyNumberFormat="1" applyFont="1" applyFill="1" applyBorder="1" applyAlignment="1">
      <alignment horizontal="center"/>
    </xf>
    <xf numFmtId="169" fontId="31" fillId="26" borderId="12" xfId="3" applyNumberFormat="1" applyFont="1" applyFill="1" applyBorder="1" applyAlignment="1">
      <alignment horizontal="center" vertical="center" wrapText="1"/>
    </xf>
    <xf numFmtId="2" fontId="31" fillId="26" borderId="12" xfId="3" applyNumberFormat="1" applyFont="1" applyFill="1" applyBorder="1" applyAlignment="1">
      <alignment horizontal="center" vertical="center" wrapText="1"/>
    </xf>
    <xf numFmtId="2" fontId="36" fillId="26" borderId="12" xfId="3" applyNumberFormat="1" applyFont="1" applyFill="1" applyBorder="1" applyAlignment="1">
      <alignment horizontal="center" vertical="center" wrapText="1"/>
    </xf>
    <xf numFmtId="2" fontId="31" fillId="26" borderId="12" xfId="6" applyNumberFormat="1" applyFont="1" applyFill="1" applyBorder="1" applyAlignment="1">
      <alignment horizontal="center"/>
    </xf>
    <xf numFmtId="169" fontId="36" fillId="26" borderId="12" xfId="3" applyNumberFormat="1" applyFont="1" applyFill="1" applyBorder="1" applyAlignment="1">
      <alignment horizontal="center"/>
    </xf>
    <xf numFmtId="0" fontId="36" fillId="26" borderId="12" xfId="3" applyFont="1" applyFill="1" applyBorder="1" applyAlignment="1">
      <alignment horizontal="center"/>
    </xf>
    <xf numFmtId="2" fontId="31" fillId="0" borderId="0" xfId="5" applyNumberFormat="1" applyFont="1" applyFill="1" applyAlignment="1">
      <alignment horizontal="center"/>
    </xf>
    <xf numFmtId="0" fontId="31" fillId="26" borderId="12" xfId="0" applyFont="1" applyFill="1" applyBorder="1" applyAlignment="1">
      <alignment horizontal="center" vertical="center" wrapText="1"/>
    </xf>
    <xf numFmtId="0" fontId="40" fillId="26" borderId="12" xfId="0" applyFont="1" applyFill="1" applyBorder="1" applyAlignment="1">
      <alignment horizontal="center"/>
    </xf>
    <xf numFmtId="0" fontId="39" fillId="26" borderId="12" xfId="0" applyFont="1" applyFill="1" applyBorder="1" applyAlignment="1">
      <alignment horizontal="center"/>
    </xf>
    <xf numFmtId="171" fontId="30" fillId="26" borderId="12" xfId="0" applyNumberFormat="1" applyFont="1" applyFill="1" applyBorder="1" applyAlignment="1">
      <alignment horizontal="center" vertical="center" wrapText="1"/>
    </xf>
    <xf numFmtId="0" fontId="30" fillId="26" borderId="12" xfId="6" applyFont="1" applyFill="1" applyBorder="1" applyAlignment="1">
      <alignment horizontal="center"/>
    </xf>
    <xf numFmtId="169" fontId="37" fillId="26" borderId="12" xfId="0" applyNumberFormat="1" applyFont="1" applyFill="1" applyBorder="1" applyAlignment="1">
      <alignment horizontal="center"/>
    </xf>
    <xf numFmtId="0" fontId="30" fillId="26" borderId="12" xfId="0" applyFont="1" applyFill="1" applyBorder="1" applyAlignment="1">
      <alignment horizontal="center" vertical="center"/>
    </xf>
    <xf numFmtId="0" fontId="31" fillId="26" borderId="12" xfId="6" applyFont="1" applyFill="1" applyBorder="1" applyAlignment="1">
      <alignment horizontal="center"/>
    </xf>
    <xf numFmtId="0" fontId="30" fillId="26" borderId="5" xfId="0" applyFont="1" applyFill="1" applyBorder="1" applyAlignment="1">
      <alignment horizontal="center"/>
    </xf>
    <xf numFmtId="0" fontId="30" fillId="26" borderId="12" xfId="762" applyFont="1" applyFill="1" applyBorder="1" applyAlignment="1">
      <alignment horizontal="center" vertical="center" wrapText="1"/>
    </xf>
    <xf numFmtId="169" fontId="30" fillId="26" borderId="12" xfId="762" applyNumberFormat="1" applyFont="1" applyFill="1" applyBorder="1" applyAlignment="1">
      <alignment horizontal="center"/>
    </xf>
    <xf numFmtId="0" fontId="30" fillId="26" borderId="12" xfId="762" applyFont="1" applyFill="1" applyBorder="1" applyAlignment="1">
      <alignment horizontal="center" vertical="center"/>
    </xf>
    <xf numFmtId="171" fontId="30" fillId="26" borderId="12" xfId="762" applyNumberFormat="1" applyFont="1" applyFill="1" applyBorder="1" applyAlignment="1">
      <alignment horizontal="center" vertical="center"/>
    </xf>
    <xf numFmtId="0" fontId="30" fillId="26" borderId="12" xfId="821" applyFont="1" applyFill="1" applyBorder="1" applyAlignment="1">
      <alignment horizontal="center"/>
    </xf>
    <xf numFmtId="0" fontId="30" fillId="26" borderId="8" xfId="6" applyFont="1" applyFill="1" applyBorder="1" applyAlignment="1">
      <alignment horizontal="center" vertical="center"/>
    </xf>
    <xf numFmtId="0" fontId="31" fillId="26" borderId="12" xfId="3" applyFont="1" applyFill="1" applyBorder="1" applyAlignment="1">
      <alignment horizontal="center" vertical="center" wrapText="1"/>
    </xf>
    <xf numFmtId="0" fontId="36" fillId="26" borderId="12" xfId="3" applyFont="1" applyFill="1" applyBorder="1" applyAlignment="1">
      <alignment horizontal="center" vertical="center"/>
    </xf>
    <xf numFmtId="172" fontId="31" fillId="26" borderId="12" xfId="719" applyNumberFormat="1" applyFont="1" applyFill="1" applyBorder="1" applyAlignment="1">
      <alignment horizontal="center" vertical="center" wrapText="1"/>
    </xf>
    <xf numFmtId="9" fontId="36" fillId="26" borderId="12" xfId="719" applyFont="1" applyFill="1" applyBorder="1" applyAlignment="1">
      <alignment horizontal="center"/>
    </xf>
    <xf numFmtId="9" fontId="36" fillId="26" borderId="12" xfId="3" applyNumberFormat="1" applyFont="1" applyFill="1" applyBorder="1" applyAlignment="1">
      <alignment horizontal="center"/>
    </xf>
    <xf numFmtId="169" fontId="30" fillId="26" borderId="12" xfId="4" applyNumberFormat="1" applyFont="1" applyFill="1" applyBorder="1" applyAlignment="1">
      <alignment horizontal="center" vertical="center" wrapText="1"/>
    </xf>
    <xf numFmtId="0" fontId="43" fillId="0" borderId="0" xfId="0" applyFont="1"/>
    <xf numFmtId="0" fontId="4" fillId="0" borderId="0" xfId="1" applyFont="1"/>
    <xf numFmtId="0" fontId="43" fillId="26" borderId="0" xfId="0" applyFont="1" applyFill="1"/>
    <xf numFmtId="171" fontId="43" fillId="0" borderId="0" xfId="0" applyNumberFormat="1" applyFont="1"/>
    <xf numFmtId="169" fontId="30" fillId="26" borderId="13" xfId="0" applyNumberFormat="1" applyFont="1" applyFill="1" applyBorder="1" applyAlignment="1">
      <alignment horizontal="center"/>
    </xf>
    <xf numFmtId="0" fontId="43" fillId="26" borderId="12" xfId="0" applyFont="1" applyFill="1" applyBorder="1"/>
    <xf numFmtId="9" fontId="31" fillId="26" borderId="12" xfId="0" applyNumberFormat="1" applyFont="1" applyFill="1" applyBorder="1" applyAlignment="1">
      <alignment horizontal="center" vertical="center"/>
    </xf>
    <xf numFmtId="2" fontId="31" fillId="26" borderId="12" xfId="0" applyNumberFormat="1" applyFont="1" applyFill="1" applyBorder="1" applyAlignment="1">
      <alignment horizontal="center" vertical="center"/>
    </xf>
    <xf numFmtId="0" fontId="31" fillId="26" borderId="12" xfId="0" applyFont="1" applyFill="1" applyBorder="1" applyAlignment="1">
      <alignment horizontal="center" vertical="center"/>
    </xf>
    <xf numFmtId="2" fontId="32" fillId="26" borderId="12" xfId="0" applyNumberFormat="1" applyFont="1" applyFill="1" applyBorder="1" applyAlignment="1">
      <alignment horizontal="center" vertical="center"/>
    </xf>
    <xf numFmtId="0" fontId="35" fillId="27" borderId="12" xfId="6" applyFont="1" applyFill="1" applyBorder="1" applyAlignment="1">
      <alignment horizontal="center" vertical="center"/>
    </xf>
    <xf numFmtId="0" fontId="31" fillId="27" borderId="12" xfId="6" applyFont="1" applyFill="1" applyBorder="1" applyAlignment="1">
      <alignment horizontal="center" vertical="center"/>
    </xf>
    <xf numFmtId="2" fontId="35" fillId="27" borderId="12" xfId="6" applyNumberFormat="1" applyFont="1" applyFill="1" applyBorder="1" applyAlignment="1">
      <alignment horizontal="center" vertical="center"/>
    </xf>
    <xf numFmtId="0" fontId="35" fillId="27" borderId="13" xfId="6" applyFont="1" applyFill="1" applyBorder="1" applyAlignment="1">
      <alignment horizontal="center" vertical="center"/>
    </xf>
    <xf numFmtId="2" fontId="35" fillId="27" borderId="13" xfId="6" applyNumberFormat="1" applyFont="1" applyFill="1" applyBorder="1" applyAlignment="1">
      <alignment horizontal="center" vertical="center"/>
    </xf>
    <xf numFmtId="0" fontId="30" fillId="27" borderId="12" xfId="4" applyFont="1" applyFill="1" applyBorder="1" applyAlignment="1">
      <alignment horizontal="center" vertical="center" wrapText="1"/>
    </xf>
    <xf numFmtId="0" fontId="30" fillId="27" borderId="12" xfId="6" applyFont="1" applyFill="1" applyBorder="1" applyAlignment="1">
      <alignment horizontal="center" vertical="center" wrapText="1"/>
    </xf>
    <xf numFmtId="0" fontId="31" fillId="27" borderId="12" xfId="6" applyFont="1" applyFill="1" applyBorder="1" applyAlignment="1">
      <alignment horizontal="center" vertical="center" wrapText="1"/>
    </xf>
    <xf numFmtId="0" fontId="30" fillId="27" borderId="13" xfId="6" applyFont="1" applyFill="1" applyBorder="1" applyAlignment="1">
      <alignment horizontal="center" vertical="center" wrapText="1"/>
    </xf>
    <xf numFmtId="169" fontId="30" fillId="27" borderId="12" xfId="6" applyNumberFormat="1" applyFont="1" applyFill="1" applyBorder="1" applyAlignment="1">
      <alignment horizontal="center" vertical="center" wrapText="1"/>
    </xf>
    <xf numFmtId="2" fontId="30" fillId="27" borderId="13" xfId="6" applyNumberFormat="1" applyFont="1" applyFill="1" applyBorder="1" applyAlignment="1">
      <alignment horizontal="center" vertical="center" wrapText="1"/>
    </xf>
    <xf numFmtId="2" fontId="30" fillId="27" borderId="12" xfId="6" applyNumberFormat="1" applyFont="1" applyFill="1" applyBorder="1" applyAlignment="1">
      <alignment horizontal="center" vertical="center" wrapText="1"/>
    </xf>
    <xf numFmtId="0" fontId="30" fillId="27" borderId="12" xfId="6" applyFont="1" applyFill="1" applyBorder="1" applyAlignment="1">
      <alignment horizontal="center"/>
    </xf>
    <xf numFmtId="0" fontId="31" fillId="27" borderId="12" xfId="6" applyFont="1" applyFill="1" applyBorder="1" applyAlignment="1">
      <alignment horizontal="center"/>
    </xf>
    <xf numFmtId="0" fontId="30" fillId="27" borderId="13" xfId="6" applyFont="1" applyFill="1" applyBorder="1" applyAlignment="1">
      <alignment horizontal="center"/>
    </xf>
    <xf numFmtId="169" fontId="30" fillId="27" borderId="12" xfId="6" applyNumberFormat="1" applyFont="1" applyFill="1" applyBorder="1" applyAlignment="1">
      <alignment horizontal="center"/>
    </xf>
    <xf numFmtId="169" fontId="30" fillId="27" borderId="13" xfId="6" applyNumberFormat="1" applyFont="1" applyFill="1" applyBorder="1" applyAlignment="1">
      <alignment horizontal="center"/>
    </xf>
    <xf numFmtId="2" fontId="30" fillId="27" borderId="12" xfId="6" applyNumberFormat="1" applyFont="1" applyFill="1" applyBorder="1" applyAlignment="1">
      <alignment horizontal="center"/>
    </xf>
    <xf numFmtId="0" fontId="30" fillId="27" borderId="12" xfId="4" applyFont="1" applyFill="1" applyBorder="1" applyAlignment="1">
      <alignment horizontal="center"/>
    </xf>
    <xf numFmtId="0" fontId="30" fillId="3" borderId="12" xfId="4" applyFont="1" applyFill="1" applyBorder="1" applyAlignment="1">
      <alignment horizontal="center" vertical="center" wrapText="1"/>
    </xf>
    <xf numFmtId="2" fontId="30" fillId="3" borderId="12" xfId="4" applyNumberFormat="1" applyFont="1" applyFill="1" applyBorder="1" applyAlignment="1">
      <alignment horizontal="center" vertical="center" wrapText="1"/>
    </xf>
    <xf numFmtId="169" fontId="30" fillId="3" borderId="12" xfId="4" applyNumberFormat="1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2" fillId="0" borderId="0" xfId="3" applyFont="1" applyAlignment="1">
      <alignment horizontal="center" vertical="center" wrapText="1"/>
    </xf>
    <xf numFmtId="0" fontId="30" fillId="0" borderId="2" xfId="4" applyFont="1" applyFill="1" applyBorder="1" applyAlignment="1">
      <alignment horizontal="center" vertical="center"/>
    </xf>
    <xf numFmtId="0" fontId="30" fillId="0" borderId="6" xfId="4" applyFont="1" applyFill="1" applyBorder="1" applyAlignment="1">
      <alignment horizontal="center" vertical="center"/>
    </xf>
    <xf numFmtId="0" fontId="30" fillId="0" borderId="9" xfId="4" applyFont="1" applyFill="1" applyBorder="1" applyAlignment="1">
      <alignment horizontal="center" vertical="center"/>
    </xf>
    <xf numFmtId="0" fontId="30" fillId="0" borderId="10" xfId="4" applyFont="1" applyFill="1" applyBorder="1" applyAlignment="1">
      <alignment horizontal="center" vertical="center"/>
    </xf>
    <xf numFmtId="0" fontId="30" fillId="0" borderId="2" xfId="4" applyFont="1" applyFill="1" applyBorder="1" applyAlignment="1">
      <alignment horizontal="center" vertical="center" wrapText="1"/>
    </xf>
    <xf numFmtId="0" fontId="30" fillId="0" borderId="6" xfId="4" applyFont="1" applyFill="1" applyBorder="1" applyAlignment="1">
      <alignment horizontal="center" vertical="center" wrapText="1"/>
    </xf>
    <xf numFmtId="0" fontId="30" fillId="0" borderId="9" xfId="4" applyFont="1" applyFill="1" applyBorder="1" applyAlignment="1">
      <alignment horizontal="center" vertical="center" wrapText="1"/>
    </xf>
    <xf numFmtId="0" fontId="30" fillId="0" borderId="10" xfId="4" applyFont="1" applyFill="1" applyBorder="1" applyAlignment="1">
      <alignment horizontal="center" vertical="center" wrapText="1"/>
    </xf>
    <xf numFmtId="0" fontId="30" fillId="0" borderId="3" xfId="4" applyFont="1" applyFill="1" applyBorder="1" applyAlignment="1">
      <alignment horizontal="center" vertical="center"/>
    </xf>
    <xf numFmtId="0" fontId="30" fillId="0" borderId="5" xfId="4" applyFont="1" applyFill="1" applyBorder="1" applyAlignment="1">
      <alignment horizontal="center" vertical="center"/>
    </xf>
    <xf numFmtId="0" fontId="30" fillId="0" borderId="8" xfId="4" applyFont="1" applyFill="1" applyBorder="1" applyAlignment="1">
      <alignment horizontal="center" vertical="center"/>
    </xf>
    <xf numFmtId="0" fontId="30" fillId="0" borderId="4" xfId="4" applyFont="1" applyFill="1" applyBorder="1" applyAlignment="1">
      <alignment horizontal="center" vertical="center"/>
    </xf>
    <xf numFmtId="0" fontId="30" fillId="0" borderId="1" xfId="4" applyFont="1" applyFill="1" applyBorder="1" applyAlignment="1">
      <alignment horizontal="center" vertical="center"/>
    </xf>
    <xf numFmtId="0" fontId="30" fillId="0" borderId="12" xfId="4" applyFont="1" applyFill="1" applyBorder="1" applyAlignment="1">
      <alignment horizontal="center" vertical="center"/>
    </xf>
    <xf numFmtId="0" fontId="30" fillId="0" borderId="7" xfId="4" applyFont="1" applyFill="1" applyBorder="1" applyAlignment="1">
      <alignment horizontal="center" vertical="center"/>
    </xf>
  </cellXfs>
  <cellStyles count="824">
    <cellStyle name="20% - Accent1 2" xfId="7" xr:uid="{C41A98D2-7137-4B59-A2E6-1FB1E21E3162}"/>
    <cellStyle name="20% - Accent1 2 2" xfId="8" xr:uid="{5C69F9CB-7E57-49CA-92FD-3A9211F58905}"/>
    <cellStyle name="20% - Accent1 2 2 2" xfId="9" xr:uid="{2296051F-ACC5-4D3A-9F90-458D3A1FD11B}"/>
    <cellStyle name="20% - Accent1 2 3" xfId="10" xr:uid="{F97D4B03-5B28-434A-9BA0-768D24EDAFDF}"/>
    <cellStyle name="20% - Accent1 2 3 2" xfId="11" xr:uid="{C0CB57E0-B8A3-4095-9863-7699160ED637}"/>
    <cellStyle name="20% - Accent1 2 4" xfId="12" xr:uid="{92A772CB-BEDF-4FBD-9267-EFE8A32D6DED}"/>
    <cellStyle name="20% - Accent1 2 4 2" xfId="13" xr:uid="{7621CEC6-04A4-4A28-BA17-92D992A089B9}"/>
    <cellStyle name="20% - Accent1 2 5" xfId="14" xr:uid="{4C790B31-BF72-49F2-AAD6-C1CD18772FBA}"/>
    <cellStyle name="20% - Accent1 2 5 2" xfId="15" xr:uid="{EA3A57E3-38BF-409C-9E3E-D376C117B257}"/>
    <cellStyle name="20% - Accent1 2 6" xfId="16" xr:uid="{528CB262-9190-4619-AFD8-020D8E952BA7}"/>
    <cellStyle name="20% - Accent1 3" xfId="17" xr:uid="{17C2BEB8-CBC0-401A-8C21-4B7F06D39136}"/>
    <cellStyle name="20% - Accent1 3 2" xfId="18" xr:uid="{01E7D955-DBBE-4E1F-A837-4D4BC33290B2}"/>
    <cellStyle name="20% - Accent1 4" xfId="19" xr:uid="{5F4E5235-FF0C-4DE0-B82C-7E2E22102A08}"/>
    <cellStyle name="20% - Accent1 4 2" xfId="20" xr:uid="{4B10FE6B-A69B-418B-8E8E-6237C71D7C0E}"/>
    <cellStyle name="20% - Accent1 4 2 2" xfId="21" xr:uid="{D47C27C5-91B6-458A-A9BA-A24445CBB3DD}"/>
    <cellStyle name="20% - Accent1 4 3" xfId="22" xr:uid="{ED691226-A774-48CE-8B6C-8695648E8072}"/>
    <cellStyle name="20% - Accent1 5" xfId="23" xr:uid="{D4D52C08-6715-4E53-92DD-BA783F932C1C}"/>
    <cellStyle name="20% - Accent1 5 2" xfId="24" xr:uid="{987F695C-BE0B-4AE4-B5C6-E7494B787364}"/>
    <cellStyle name="20% - Accent1 6" xfId="25" xr:uid="{AEABF78C-3326-46B7-B03C-24D0A799A3DF}"/>
    <cellStyle name="20% - Accent1 6 2" xfId="26" xr:uid="{46231100-8FF6-4E78-8D51-07286E5EEE5B}"/>
    <cellStyle name="20% - Accent1 7" xfId="27" xr:uid="{74AF94B3-1A5E-4B0F-ADCD-DD512A396584}"/>
    <cellStyle name="20% - Accent1 7 2" xfId="28" xr:uid="{F0E8493C-6B60-4EA5-9B0C-27FCEC5501A4}"/>
    <cellStyle name="20% - Accent2 2" xfId="29" xr:uid="{E71EF378-A077-4C84-A95F-14DD8A4F55B9}"/>
    <cellStyle name="20% - Accent2 2 2" xfId="30" xr:uid="{3452DC5B-14A7-4652-B22F-52F26971A7B2}"/>
    <cellStyle name="20% - Accent2 2 2 2" xfId="31" xr:uid="{E5E91A69-09AB-46DB-8B2B-615235957EE0}"/>
    <cellStyle name="20% - Accent2 2 3" xfId="32" xr:uid="{D819AF95-39BA-4273-996D-EB2EDA622FDF}"/>
    <cellStyle name="20% - Accent2 2 3 2" xfId="33" xr:uid="{AC3F9F7A-2EBD-4439-8EDB-B0B1F11A2438}"/>
    <cellStyle name="20% - Accent2 2 4" xfId="34" xr:uid="{AB4FDDE4-4F09-4690-B9FE-ECB102DE1422}"/>
    <cellStyle name="20% - Accent2 2 4 2" xfId="35" xr:uid="{902E4453-B9BF-4A5A-80E2-2C583CF69C5F}"/>
    <cellStyle name="20% - Accent2 2 5" xfId="36" xr:uid="{5CCCEDDE-7AE4-4D6B-B00E-45E2A3BABA39}"/>
    <cellStyle name="20% - Accent2 2 5 2" xfId="37" xr:uid="{33663347-05E2-4D0E-B08A-3D0EC47A9F41}"/>
    <cellStyle name="20% - Accent2 2 6" xfId="38" xr:uid="{A9F2EFCC-6264-456A-8091-7D419357F91E}"/>
    <cellStyle name="20% - Accent2 3" xfId="39" xr:uid="{C51559E1-0AA0-466F-9BA2-666018F00DA8}"/>
    <cellStyle name="20% - Accent2 3 2" xfId="40" xr:uid="{DD14C786-A2F0-4000-83AB-46656158575D}"/>
    <cellStyle name="20% - Accent2 4" xfId="41" xr:uid="{4E4FFB04-5B4E-457E-80DB-59886074D82E}"/>
    <cellStyle name="20% - Accent2 4 2" xfId="42" xr:uid="{7BE64E3B-2207-4722-8F4C-531576AEBCFE}"/>
    <cellStyle name="20% - Accent2 4 2 2" xfId="43" xr:uid="{A54C2653-55D0-4241-BD49-2D1BB89EFDA6}"/>
    <cellStyle name="20% - Accent2 4 3" xfId="44" xr:uid="{F5A03A99-50E2-4E08-9F73-AA0483E97156}"/>
    <cellStyle name="20% - Accent2 5" xfId="45" xr:uid="{0B3291C4-060F-4618-93E5-D47BFFD82252}"/>
    <cellStyle name="20% - Accent2 5 2" xfId="46" xr:uid="{C20FE7EA-DEA4-430B-BFAA-57662D6AFE86}"/>
    <cellStyle name="20% - Accent2 6" xfId="47" xr:uid="{2A0882AE-3D75-48F1-85B2-7F71406E4C8E}"/>
    <cellStyle name="20% - Accent2 6 2" xfId="48" xr:uid="{B0C31060-9316-4519-8AFF-56F7F7F19CA6}"/>
    <cellStyle name="20% - Accent2 7" xfId="49" xr:uid="{48424074-3A94-4AA4-85C0-256A7DADAFCB}"/>
    <cellStyle name="20% - Accent2 7 2" xfId="50" xr:uid="{1976666B-13CD-4935-B127-D971EA12C74F}"/>
    <cellStyle name="20% - Accent3 2" xfId="51" xr:uid="{4AF7ED09-F5CF-4660-83C5-AC62B45C2696}"/>
    <cellStyle name="20% - Accent3 2 2" xfId="52" xr:uid="{B9D10F09-3BEA-465A-A8C5-02A41F6BAA09}"/>
    <cellStyle name="20% - Accent3 2 2 2" xfId="53" xr:uid="{1895F713-D17B-402E-AB1C-0B053450A104}"/>
    <cellStyle name="20% - Accent3 2 3" xfId="54" xr:uid="{C6AE5737-1C61-45D7-8151-71B975D87AD5}"/>
    <cellStyle name="20% - Accent3 2 3 2" xfId="55" xr:uid="{F916E7E0-B23A-4CF8-9A50-E21A3D22DC73}"/>
    <cellStyle name="20% - Accent3 2 4" xfId="56" xr:uid="{FC1CD83D-D463-4B0B-81D9-E76C8D9DA52C}"/>
    <cellStyle name="20% - Accent3 2 4 2" xfId="57" xr:uid="{2E11FB3D-088F-4677-920A-FB9B7B648762}"/>
    <cellStyle name="20% - Accent3 2 5" xfId="58" xr:uid="{875C10CD-9643-4C7A-A27A-B5AFDC22ED2C}"/>
    <cellStyle name="20% - Accent3 2 5 2" xfId="59" xr:uid="{C0376B20-8610-4C65-8860-A62CF94190C4}"/>
    <cellStyle name="20% - Accent3 2 6" xfId="60" xr:uid="{F95E1D9D-E3F8-4833-AB95-B8F62BE65AE7}"/>
    <cellStyle name="20% - Accent3 3" xfId="61" xr:uid="{A9E3DC57-EFF4-4ED6-90DF-E3AEFD645471}"/>
    <cellStyle name="20% - Accent3 3 2" xfId="62" xr:uid="{1AED3447-78E0-4530-B330-74A425211AF3}"/>
    <cellStyle name="20% - Accent3 4" xfId="63" xr:uid="{DAE29F85-4D3B-4355-8620-52180332CB9C}"/>
    <cellStyle name="20% - Accent3 4 2" xfId="64" xr:uid="{9ECA74C3-A255-401D-8718-F79871A0C7AF}"/>
    <cellStyle name="20% - Accent3 4 2 2" xfId="65" xr:uid="{4286CA7E-4508-4BD2-B7F5-8750BDF3B4DF}"/>
    <cellStyle name="20% - Accent3 4 3" xfId="66" xr:uid="{68502A7A-AEA5-41BF-86D6-20C422487FED}"/>
    <cellStyle name="20% - Accent3 5" xfId="67" xr:uid="{DA8BD40B-33D2-41AB-BD97-E7D21D911D62}"/>
    <cellStyle name="20% - Accent3 5 2" xfId="68" xr:uid="{11D0FC6C-E4BF-4BBA-A193-1702688B7E82}"/>
    <cellStyle name="20% - Accent3 6" xfId="69" xr:uid="{2F18AEBA-8889-4B85-B1C0-AB3AEE63FC5F}"/>
    <cellStyle name="20% - Accent3 6 2" xfId="70" xr:uid="{618037FB-695B-490A-BA98-C9F194CA53A3}"/>
    <cellStyle name="20% - Accent3 7" xfId="71" xr:uid="{7E0AE4D0-205D-4702-9A50-F193C9FD5C23}"/>
    <cellStyle name="20% - Accent3 7 2" xfId="72" xr:uid="{52DC1E5D-DE8A-4D31-8325-F520DBE7C3D9}"/>
    <cellStyle name="20% - Accent4 2" xfId="73" xr:uid="{C757F779-52DD-4195-8189-FFE4BE9D0EB7}"/>
    <cellStyle name="20% - Accent4 2 2" xfId="74" xr:uid="{A3A8B960-22B9-4FF4-A479-F4701762DB80}"/>
    <cellStyle name="20% - Accent4 2 2 2" xfId="75" xr:uid="{3F48F609-3170-4780-BBC5-6C4F2CAFEDD3}"/>
    <cellStyle name="20% - Accent4 2 3" xfId="76" xr:uid="{B6F384B3-65F9-4E3B-837C-47B6EE4E8C3E}"/>
    <cellStyle name="20% - Accent4 2 3 2" xfId="77" xr:uid="{81A03EFA-106F-4106-B691-5F0B42F13D55}"/>
    <cellStyle name="20% - Accent4 2 4" xfId="78" xr:uid="{C2401501-9D3F-4EFC-B319-1BC0FDF7714A}"/>
    <cellStyle name="20% - Accent4 2 4 2" xfId="79" xr:uid="{5A0F82DB-1076-4790-B819-0284EB8EA63D}"/>
    <cellStyle name="20% - Accent4 2 5" xfId="80" xr:uid="{2C7EC84D-EB80-4170-BC8B-24E3450308A7}"/>
    <cellStyle name="20% - Accent4 2 5 2" xfId="81" xr:uid="{48FA563B-DE06-4B5B-AD4C-CE5C372ABE58}"/>
    <cellStyle name="20% - Accent4 2 6" xfId="82" xr:uid="{4AFAF15E-FB3C-4E48-AB4C-4BF74699C543}"/>
    <cellStyle name="20% - Accent4 3" xfId="83" xr:uid="{59C83B42-D8FC-4E34-9D25-4CCBF840BC12}"/>
    <cellStyle name="20% - Accent4 3 2" xfId="84" xr:uid="{16F806BE-A2F7-4BC3-8FFA-E0880B96A354}"/>
    <cellStyle name="20% - Accent4 4" xfId="85" xr:uid="{D53D5FCC-D5AC-4A3C-A597-920A3784686B}"/>
    <cellStyle name="20% - Accent4 4 2" xfId="86" xr:uid="{A69AB5DC-4826-4347-996C-02D2675B0E22}"/>
    <cellStyle name="20% - Accent4 4 2 2" xfId="87" xr:uid="{FFF934DF-C58C-4C96-B750-391E44CFFB50}"/>
    <cellStyle name="20% - Accent4 4 3" xfId="88" xr:uid="{3DD37EAC-3424-4E01-A9F0-7D0990BCA37D}"/>
    <cellStyle name="20% - Accent4 5" xfId="89" xr:uid="{6FD46E05-3C64-468E-AA1E-634AC40A6124}"/>
    <cellStyle name="20% - Accent4 5 2" xfId="90" xr:uid="{1D21CA7D-4215-4D1C-8376-36EC31819331}"/>
    <cellStyle name="20% - Accent4 6" xfId="91" xr:uid="{2BF7BBC1-EC4D-41CD-889F-D3E4988DC8BD}"/>
    <cellStyle name="20% - Accent4 6 2" xfId="92" xr:uid="{E295809C-F4C8-423E-9AA0-4F767210ED7B}"/>
    <cellStyle name="20% - Accent4 7" xfId="93" xr:uid="{E73C499F-98C6-4281-B1A7-3F11489AC8B5}"/>
    <cellStyle name="20% - Accent4 7 2" xfId="94" xr:uid="{1185CF39-AF6A-456E-91C1-0205622309B8}"/>
    <cellStyle name="20% - Accent5 2" xfId="95" xr:uid="{8486EEED-01CC-43A7-892C-AE3BBBA50416}"/>
    <cellStyle name="20% - Accent5 2 2" xfId="96" xr:uid="{4A1074C6-B266-40B9-B360-67C1AAC6C735}"/>
    <cellStyle name="20% - Accent5 2 2 2" xfId="97" xr:uid="{A00D0B03-1956-4B8C-B7F0-143309862802}"/>
    <cellStyle name="20% - Accent5 2 3" xfId="98" xr:uid="{949DBA35-B510-4228-86C7-3F943D8C8AB9}"/>
    <cellStyle name="20% - Accent5 2 3 2" xfId="99" xr:uid="{19D9DFDD-B334-41B7-B819-F8D776F95D4C}"/>
    <cellStyle name="20% - Accent5 2 4" xfId="100" xr:uid="{CF1B7E13-F1CC-48BE-8118-5C422138B20D}"/>
    <cellStyle name="20% - Accent5 2 4 2" xfId="101" xr:uid="{66FBD87A-B5EA-4747-87F0-C958E2BAAAFB}"/>
    <cellStyle name="20% - Accent5 2 5" xfId="102" xr:uid="{4BCF2EFA-9D8C-4677-A3FA-1B68F03F3E23}"/>
    <cellStyle name="20% - Accent5 2 5 2" xfId="103" xr:uid="{98CFDC48-E400-4D5B-9CCD-95C07BBFA8E6}"/>
    <cellStyle name="20% - Accent5 2 6" xfId="104" xr:uid="{3F12E511-EE39-4AC0-9456-A70C77C9E1A2}"/>
    <cellStyle name="20% - Accent5 3" xfId="105" xr:uid="{7A576FEF-56C4-4B65-9297-155DAD027F3C}"/>
    <cellStyle name="20% - Accent5 3 2" xfId="106" xr:uid="{8E9122C1-9652-4ACC-8043-010A2EB430EF}"/>
    <cellStyle name="20% - Accent5 4" xfId="107" xr:uid="{5F90A706-98C6-40E9-BFCB-653540FD4742}"/>
    <cellStyle name="20% - Accent5 4 2" xfId="108" xr:uid="{42CF4F11-7A20-4870-B700-8D1AD4EFD45D}"/>
    <cellStyle name="20% - Accent5 4 2 2" xfId="109" xr:uid="{995FF77A-CD26-4A07-AD66-044CA077A73F}"/>
    <cellStyle name="20% - Accent5 4 3" xfId="110" xr:uid="{5B604811-92CA-423E-BDC5-51CEC6ACAD61}"/>
    <cellStyle name="20% - Accent5 5" xfId="111" xr:uid="{B5B81010-00AA-4BB4-8EEB-BC832E910182}"/>
    <cellStyle name="20% - Accent5 5 2" xfId="112" xr:uid="{410AAE46-582F-42C4-9D5D-AB7A5BBDE846}"/>
    <cellStyle name="20% - Accent5 6" xfId="113" xr:uid="{D24B291A-8632-4EB2-812F-42140E91CE11}"/>
    <cellStyle name="20% - Accent5 6 2" xfId="114" xr:uid="{998FF531-CBB8-4F29-9100-9E12E16D63AF}"/>
    <cellStyle name="20% - Accent5 7" xfId="115" xr:uid="{3F49973C-785D-41D6-83D3-0ACB169BF4B1}"/>
    <cellStyle name="20% - Accent5 7 2" xfId="116" xr:uid="{1A2B8A7B-1AC2-44E4-BDAB-F3729EB409CF}"/>
    <cellStyle name="20% - Accent6 2" xfId="117" xr:uid="{671CB2DA-2F62-4DDD-853F-718B429C6418}"/>
    <cellStyle name="20% - Accent6 2 2" xfId="118" xr:uid="{B4A74AD0-ED0F-4771-975B-43C4EBF0137A}"/>
    <cellStyle name="20% - Accent6 2 2 2" xfId="119" xr:uid="{64E7FC86-D04F-44FD-9D9C-F056EE3AA871}"/>
    <cellStyle name="20% - Accent6 2 3" xfId="120" xr:uid="{0594995C-157C-477B-BB83-2EFB9739B230}"/>
    <cellStyle name="20% - Accent6 2 3 2" xfId="121" xr:uid="{95C5FBF8-8CF7-413E-895C-FB5F67B1B4B9}"/>
    <cellStyle name="20% - Accent6 2 4" xfId="122" xr:uid="{CA9415BC-7A43-4B17-ACBD-FCA549020526}"/>
    <cellStyle name="20% - Accent6 2 4 2" xfId="123" xr:uid="{C962A047-EC00-47E3-95A2-B055A01C9706}"/>
    <cellStyle name="20% - Accent6 2 5" xfId="124" xr:uid="{618FC429-C807-4ADA-98FF-DA3D37F64141}"/>
    <cellStyle name="20% - Accent6 2 5 2" xfId="125" xr:uid="{42BD44B6-1DC1-4132-9F7C-44DDBDAAD4ED}"/>
    <cellStyle name="20% - Accent6 2 6" xfId="126" xr:uid="{B2AF6BFD-C260-454C-908C-D963BA1FAA33}"/>
    <cellStyle name="20% - Accent6 3" xfId="127" xr:uid="{109375FB-A9C3-4647-B8AF-D075E9878E57}"/>
    <cellStyle name="20% - Accent6 3 2" xfId="128" xr:uid="{CB7ACA40-F2AF-4105-9D2A-767FAA04DC9F}"/>
    <cellStyle name="20% - Accent6 4" xfId="129" xr:uid="{DCF4BE16-A144-4C46-BF7D-1215B73C0DDF}"/>
    <cellStyle name="20% - Accent6 4 2" xfId="130" xr:uid="{F84924B2-B088-41DC-A41D-7747294C9A41}"/>
    <cellStyle name="20% - Accent6 4 2 2" xfId="131" xr:uid="{0EA505C7-A63A-401E-A1A6-006C736B687C}"/>
    <cellStyle name="20% - Accent6 4 3" xfId="132" xr:uid="{850A8740-9DC9-4A92-8F52-3527663990B6}"/>
    <cellStyle name="20% - Accent6 5" xfId="133" xr:uid="{80641CC4-2701-48D9-9C07-9FEEB4E06E47}"/>
    <cellStyle name="20% - Accent6 5 2" xfId="134" xr:uid="{5034FF23-2CF2-4672-89E5-CC4ED278D163}"/>
    <cellStyle name="20% - Accent6 6" xfId="135" xr:uid="{38B36B13-1C49-4E5A-8F4C-DFF6632DB011}"/>
    <cellStyle name="20% - Accent6 6 2" xfId="136" xr:uid="{4DF4A85E-8C9E-4C24-A0D9-818ED30AF0E3}"/>
    <cellStyle name="20% - Accent6 7" xfId="137" xr:uid="{EF82005E-B0BA-49C6-8F3A-DD1AE1B59AF8}"/>
    <cellStyle name="20% - Accent6 7 2" xfId="138" xr:uid="{B96682FD-2F11-4C57-BE34-C2B4BBDCA794}"/>
    <cellStyle name="40% - Accent1 2" xfId="139" xr:uid="{54440743-804B-4ADE-BBA2-81DAE7CF3D71}"/>
    <cellStyle name="40% - Accent1 2 2" xfId="140" xr:uid="{2951558C-4B09-4612-97D9-85DAA73DBCB8}"/>
    <cellStyle name="40% - Accent1 2 2 2" xfId="141" xr:uid="{AAF1DBBF-FF63-4268-A36C-3D3C59761B48}"/>
    <cellStyle name="40% - Accent1 2 3" xfId="142" xr:uid="{1408441C-C7C4-49F2-8138-05DFC0C3C051}"/>
    <cellStyle name="40% - Accent1 2 3 2" xfId="143" xr:uid="{75F2447D-E9F2-4063-898E-D5258AFCEBF5}"/>
    <cellStyle name="40% - Accent1 2 4" xfId="144" xr:uid="{9131E613-ADE1-4377-A254-8B781D9A3BE9}"/>
    <cellStyle name="40% - Accent1 2 4 2" xfId="145" xr:uid="{8DA5B62D-BEF0-4B80-BE44-4F6ADE4ABBB7}"/>
    <cellStyle name="40% - Accent1 2 5" xfId="146" xr:uid="{F6AC4AB3-B2B7-4F4B-986F-3A14E1BA800D}"/>
    <cellStyle name="40% - Accent1 2 5 2" xfId="147" xr:uid="{4C4A2E36-8025-4429-AA94-989116ECE966}"/>
    <cellStyle name="40% - Accent1 2 6" xfId="148" xr:uid="{2C8C96CA-37A6-441C-AD94-CB6D68D79406}"/>
    <cellStyle name="40% - Accent1 3" xfId="149" xr:uid="{2CDBC0B9-D13B-4059-A7D5-58436255ED44}"/>
    <cellStyle name="40% - Accent1 3 2" xfId="150" xr:uid="{2A0D8D99-D0E5-4D6C-A16A-965CBC3994C6}"/>
    <cellStyle name="40% - Accent1 4" xfId="151" xr:uid="{09F39B8C-1896-48AF-8938-891877E54797}"/>
    <cellStyle name="40% - Accent1 4 2" xfId="152" xr:uid="{25ECD18C-D8D5-41F5-B506-FC4F367FA4C6}"/>
    <cellStyle name="40% - Accent1 4 2 2" xfId="153" xr:uid="{73FA9263-C458-419F-99A9-2041E86FE8DF}"/>
    <cellStyle name="40% - Accent1 4 3" xfId="154" xr:uid="{49BF8702-437D-4B34-82B1-3CCD1DB83D4E}"/>
    <cellStyle name="40% - Accent1 5" xfId="155" xr:uid="{47FEDA28-6D6B-4B87-A052-8BE32B573E48}"/>
    <cellStyle name="40% - Accent1 5 2" xfId="156" xr:uid="{835EB769-E18A-4E0A-8CF5-236DAD30A8CC}"/>
    <cellStyle name="40% - Accent1 6" xfId="157" xr:uid="{6EA80D03-50A1-4439-BFC3-397C3493F1C6}"/>
    <cellStyle name="40% - Accent1 6 2" xfId="158" xr:uid="{5A8D3A3B-A6C3-460D-8822-70236F0F6140}"/>
    <cellStyle name="40% - Accent1 7" xfId="159" xr:uid="{C2ECDAE4-7756-4AE5-90B4-848AA87E9C15}"/>
    <cellStyle name="40% - Accent1 7 2" xfId="160" xr:uid="{6393CD7A-8B0A-4420-8F62-F8E9B36FA7CE}"/>
    <cellStyle name="40% - Accent2 2" xfId="161" xr:uid="{6AE39FA6-9384-4F76-B2EB-3FC41EE92496}"/>
    <cellStyle name="40% - Accent2 2 2" xfId="162" xr:uid="{CF571541-E4D9-4E50-8480-B7603B256478}"/>
    <cellStyle name="40% - Accent2 2 2 2" xfId="163" xr:uid="{5739EF41-BBB8-4606-AA7D-9B571112FD87}"/>
    <cellStyle name="40% - Accent2 2 3" xfId="164" xr:uid="{FA6D5334-F92F-410C-AFD8-69507D4C19C0}"/>
    <cellStyle name="40% - Accent2 2 3 2" xfId="165" xr:uid="{24568C4A-09BF-4283-B203-91D0476A70F7}"/>
    <cellStyle name="40% - Accent2 2 4" xfId="166" xr:uid="{11A47B38-78B7-4D6E-8DF8-A3872E5D24B6}"/>
    <cellStyle name="40% - Accent2 2 4 2" xfId="167" xr:uid="{62730D3C-549D-4159-A979-64BAFCF18D42}"/>
    <cellStyle name="40% - Accent2 2 5" xfId="168" xr:uid="{DF49C02D-28A7-4BA2-9B52-13E5A08E8929}"/>
    <cellStyle name="40% - Accent2 2 5 2" xfId="169" xr:uid="{5E27D8E6-03CB-4A9A-B4E6-57AEFD104FE7}"/>
    <cellStyle name="40% - Accent2 2 6" xfId="170" xr:uid="{A41B7262-BD14-40BE-B1BD-F70ACBD85A84}"/>
    <cellStyle name="40% - Accent2 3" xfId="171" xr:uid="{0C7FA361-BFBE-4A13-A646-F0D5944FF0C2}"/>
    <cellStyle name="40% - Accent2 3 2" xfId="172" xr:uid="{31BC508D-F706-4639-843B-C32466111F79}"/>
    <cellStyle name="40% - Accent2 4" xfId="173" xr:uid="{11730714-5347-4A92-98EC-F0830C602E56}"/>
    <cellStyle name="40% - Accent2 4 2" xfId="174" xr:uid="{DC2C5D31-D514-497C-AF3F-0E75F0DB679B}"/>
    <cellStyle name="40% - Accent2 4 2 2" xfId="175" xr:uid="{D05CA9F4-7C5A-4F77-8060-06BE3F653988}"/>
    <cellStyle name="40% - Accent2 4 3" xfId="176" xr:uid="{4EB676AD-5ECE-4DEC-9496-9E6344D1349B}"/>
    <cellStyle name="40% - Accent2 5" xfId="177" xr:uid="{1A1213E9-FBE7-4429-BF0E-BB4C96232DB1}"/>
    <cellStyle name="40% - Accent2 5 2" xfId="178" xr:uid="{5FFB6E23-7F58-4903-A881-39724E18AB00}"/>
    <cellStyle name="40% - Accent2 6" xfId="179" xr:uid="{DED30E51-EDA6-48FC-8686-E12D131767A4}"/>
    <cellStyle name="40% - Accent2 6 2" xfId="180" xr:uid="{40BC47DA-D059-4A42-A5A0-124C84D44692}"/>
    <cellStyle name="40% - Accent2 7" xfId="181" xr:uid="{F6A0AC9A-D188-471C-BBA5-1E74F7202F4E}"/>
    <cellStyle name="40% - Accent2 7 2" xfId="182" xr:uid="{9DF2F7BD-0E5F-48ED-B8EF-10DDAD5C27E9}"/>
    <cellStyle name="40% - Accent3 2" xfId="183" xr:uid="{912B1A42-2971-403F-A64C-040F7C5FC6B6}"/>
    <cellStyle name="40% - Accent3 2 2" xfId="184" xr:uid="{58E47174-26B0-41EB-8EF1-DBB24E515E16}"/>
    <cellStyle name="40% - Accent3 2 2 2" xfId="185" xr:uid="{39EC047A-A15A-4B2A-88DF-90319DA7895E}"/>
    <cellStyle name="40% - Accent3 2 3" xfId="186" xr:uid="{B9D5F3E5-159B-42CC-8CBF-6EEDA80B2B4A}"/>
    <cellStyle name="40% - Accent3 2 3 2" xfId="187" xr:uid="{0474451E-0947-43C5-B88B-935B4F62C40A}"/>
    <cellStyle name="40% - Accent3 2 4" xfId="188" xr:uid="{6ABAA12B-AB85-4919-BCE2-F5CF160F74EF}"/>
    <cellStyle name="40% - Accent3 2 4 2" xfId="189" xr:uid="{CD674C7A-27CB-44C2-910D-337D3538E625}"/>
    <cellStyle name="40% - Accent3 2 5" xfId="190" xr:uid="{719D995A-AFD6-435F-8B33-1A86F8C1CADE}"/>
    <cellStyle name="40% - Accent3 2 5 2" xfId="191" xr:uid="{989E8EA0-41D9-4669-9919-7F7A9FC2CA17}"/>
    <cellStyle name="40% - Accent3 2 6" xfId="192" xr:uid="{5A7C7F28-DF71-4759-BE48-A69E6FD092AB}"/>
    <cellStyle name="40% - Accent3 3" xfId="193" xr:uid="{B9B23742-4D43-4BF7-952B-19DD2A71B2F6}"/>
    <cellStyle name="40% - Accent3 3 2" xfId="194" xr:uid="{082B894B-7383-411E-94F0-27991B511442}"/>
    <cellStyle name="40% - Accent3 4" xfId="195" xr:uid="{2677E7F0-446F-409E-9125-774AC61096AB}"/>
    <cellStyle name="40% - Accent3 4 2" xfId="196" xr:uid="{9E1AAD18-CD18-468F-A091-C765BA1BD559}"/>
    <cellStyle name="40% - Accent3 4 2 2" xfId="197" xr:uid="{FE04411C-C714-48C1-8A11-09F64CF9EDD3}"/>
    <cellStyle name="40% - Accent3 4 3" xfId="198" xr:uid="{3ACA5893-F8D5-4F59-B22C-93A6D2567423}"/>
    <cellStyle name="40% - Accent3 5" xfId="199" xr:uid="{DF46BA6C-5F1C-40DD-B517-0FDCACF36A67}"/>
    <cellStyle name="40% - Accent3 5 2" xfId="200" xr:uid="{50101EA3-B4E4-47A5-9880-C27510446A42}"/>
    <cellStyle name="40% - Accent3 6" xfId="201" xr:uid="{CA895436-A600-4341-A356-BA931FE290FD}"/>
    <cellStyle name="40% - Accent3 6 2" xfId="202" xr:uid="{4F74B98D-1272-4A22-9417-70F326787D7F}"/>
    <cellStyle name="40% - Accent3 7" xfId="203" xr:uid="{0F0375AF-E224-46C1-A1C3-4686DEC43468}"/>
    <cellStyle name="40% - Accent3 7 2" xfId="204" xr:uid="{CE581623-905E-4905-8209-109D0FEA9D4E}"/>
    <cellStyle name="40% - Accent4 2" xfId="205" xr:uid="{D9EAFC35-CC01-435C-8D3E-7261997B2C37}"/>
    <cellStyle name="40% - Accent4 2 2" xfId="206" xr:uid="{19D677AF-F7A5-4705-A7C4-1C6AF37BC0EF}"/>
    <cellStyle name="40% - Accent4 2 2 2" xfId="207" xr:uid="{5F16CEDD-D374-4808-947E-4F1BEE47A87F}"/>
    <cellStyle name="40% - Accent4 2 3" xfId="208" xr:uid="{720A60D4-E7C1-4119-9941-303ACBABE36E}"/>
    <cellStyle name="40% - Accent4 2 3 2" xfId="209" xr:uid="{B9153093-A7C4-4EC9-9DF3-7422460DB2ED}"/>
    <cellStyle name="40% - Accent4 2 4" xfId="210" xr:uid="{10A272EC-A486-48D7-93DC-77CC24C1B063}"/>
    <cellStyle name="40% - Accent4 2 4 2" xfId="211" xr:uid="{5BBAFE7A-0DCD-4182-BEA2-14A144734118}"/>
    <cellStyle name="40% - Accent4 2 5" xfId="212" xr:uid="{4203206E-1263-4260-BFBD-95729EEEE08A}"/>
    <cellStyle name="40% - Accent4 2 5 2" xfId="213" xr:uid="{EB999E19-BB8D-42D4-9C3A-1FA57310DB74}"/>
    <cellStyle name="40% - Accent4 2 6" xfId="214" xr:uid="{1A2F21EC-7707-4A12-B561-EC1D0D813C16}"/>
    <cellStyle name="40% - Accent4 3" xfId="215" xr:uid="{C185D24C-78BE-4650-A1D0-BF21AAD6365F}"/>
    <cellStyle name="40% - Accent4 3 2" xfId="216" xr:uid="{9EB50557-6698-4A44-9188-A5CB8E038081}"/>
    <cellStyle name="40% - Accent4 4" xfId="217" xr:uid="{7F7F1859-AAF9-4F51-9C59-1DC5C69869E0}"/>
    <cellStyle name="40% - Accent4 4 2" xfId="218" xr:uid="{60DB5D07-9387-48DC-BA6B-E2268DE02188}"/>
    <cellStyle name="40% - Accent4 4 2 2" xfId="219" xr:uid="{CC763EF2-2554-497E-A799-B511D5BEAF4F}"/>
    <cellStyle name="40% - Accent4 4 3" xfId="220" xr:uid="{4EFE7330-B136-45C5-BD4A-2EE6B5D6A7DC}"/>
    <cellStyle name="40% - Accent4 5" xfId="221" xr:uid="{7AD40B5E-6C34-4C62-9A13-520E6650616B}"/>
    <cellStyle name="40% - Accent4 5 2" xfId="222" xr:uid="{EEF796AF-9980-464A-8E2E-4B32BC8106ED}"/>
    <cellStyle name="40% - Accent4 6" xfId="223" xr:uid="{90E92781-AAED-4289-BE13-066BEAA2476A}"/>
    <cellStyle name="40% - Accent4 6 2" xfId="224" xr:uid="{79523157-EBC1-4F5D-BA2C-B9D058D6823C}"/>
    <cellStyle name="40% - Accent4 7" xfId="225" xr:uid="{D594F2FE-B70E-4D40-B077-32F90FA6B93C}"/>
    <cellStyle name="40% - Accent4 7 2" xfId="226" xr:uid="{258B8E46-8157-4B10-8C92-9DDC76ED0391}"/>
    <cellStyle name="40% - Accent5 2" xfId="227" xr:uid="{D95D1467-5F29-4EE3-9E35-705F3E82BA0A}"/>
    <cellStyle name="40% - Accent5 2 2" xfId="228" xr:uid="{AEFE5C9C-9991-4D39-A28B-EE1EFAFF52F9}"/>
    <cellStyle name="40% - Accent5 2 2 2" xfId="229" xr:uid="{52E7CBBC-0CFC-4E84-912E-BFE73F02CE02}"/>
    <cellStyle name="40% - Accent5 2 3" xfId="230" xr:uid="{45486E75-FF2E-4D3D-B543-E29E9EF36F29}"/>
    <cellStyle name="40% - Accent5 2 3 2" xfId="231" xr:uid="{D6D216DF-31A0-4EB8-9942-E29018CB79F2}"/>
    <cellStyle name="40% - Accent5 2 4" xfId="232" xr:uid="{07F6428E-F80D-43DC-9ADA-99C6A4AA7B1E}"/>
    <cellStyle name="40% - Accent5 2 4 2" xfId="233" xr:uid="{EEEB61DA-FEB0-4057-B72A-7705CE15EEDF}"/>
    <cellStyle name="40% - Accent5 2 5" xfId="234" xr:uid="{FAC2964B-D3C0-4AC6-AFDF-0C1585309CFA}"/>
    <cellStyle name="40% - Accent5 2 5 2" xfId="235" xr:uid="{8F8A8436-CA58-4A22-81FB-DDEEB6683027}"/>
    <cellStyle name="40% - Accent5 2 6" xfId="236" xr:uid="{C4DB2D17-C6A0-4AB2-AE0A-4036377710E3}"/>
    <cellStyle name="40% - Accent5 3" xfId="237" xr:uid="{E0C7CD66-53E6-4164-8A8A-C1FD42544972}"/>
    <cellStyle name="40% - Accent5 3 2" xfId="238" xr:uid="{F0EF64D0-2746-4A5F-8A78-D45D6765292D}"/>
    <cellStyle name="40% - Accent5 4" xfId="239" xr:uid="{5A792082-EA1E-4716-A09F-99E4917CE5F7}"/>
    <cellStyle name="40% - Accent5 4 2" xfId="240" xr:uid="{758C751B-EB9C-40B4-9C0C-CAA329AAAC5D}"/>
    <cellStyle name="40% - Accent5 4 2 2" xfId="241" xr:uid="{9213072C-0103-42BA-B99E-3E6286490368}"/>
    <cellStyle name="40% - Accent5 4 3" xfId="242" xr:uid="{165D5649-F21E-4148-8FA2-B3542FEFB767}"/>
    <cellStyle name="40% - Accent5 5" xfId="243" xr:uid="{E6EF2C18-292A-41B6-814C-96D862B2D19D}"/>
    <cellStyle name="40% - Accent5 5 2" xfId="244" xr:uid="{D250CD3E-122B-4B46-AF81-899A9B5C6086}"/>
    <cellStyle name="40% - Accent5 6" xfId="245" xr:uid="{B9FC6D80-BE11-4750-8032-1A1DC0FA912C}"/>
    <cellStyle name="40% - Accent5 6 2" xfId="246" xr:uid="{F8D31592-0D72-44F7-A8DE-65B16B0FFF5B}"/>
    <cellStyle name="40% - Accent5 7" xfId="247" xr:uid="{1A8BA9A0-8C1C-44C7-A38B-3B983DD4AFB4}"/>
    <cellStyle name="40% - Accent5 7 2" xfId="248" xr:uid="{6F5DC74C-D908-4A31-BC43-97398290D11B}"/>
    <cellStyle name="40% - Accent6 2" xfId="249" xr:uid="{9E0CD94A-CABD-4BDB-8025-830684479AE3}"/>
    <cellStyle name="40% - Accent6 2 2" xfId="250" xr:uid="{FD18B543-F297-49FF-A56F-CE503E27EE28}"/>
    <cellStyle name="40% - Accent6 2 2 2" xfId="251" xr:uid="{A9469DF2-6D98-4FF7-90AE-615D80ACFB3B}"/>
    <cellStyle name="40% - Accent6 2 3" xfId="252" xr:uid="{13F9CADC-E093-4FF9-A71C-E02B8AE31503}"/>
    <cellStyle name="40% - Accent6 2 3 2" xfId="253" xr:uid="{39789A97-88B5-4EAC-B482-C360E9154239}"/>
    <cellStyle name="40% - Accent6 2 4" xfId="254" xr:uid="{419A06D3-E45C-4EB0-A307-1484636839F9}"/>
    <cellStyle name="40% - Accent6 2 4 2" xfId="255" xr:uid="{F63C060B-C05F-4CD2-A84A-963786DF5981}"/>
    <cellStyle name="40% - Accent6 2 5" xfId="256" xr:uid="{EACE5C5C-CAD3-47E0-9775-6CFE95CB209A}"/>
    <cellStyle name="40% - Accent6 2 5 2" xfId="257" xr:uid="{911EFAAC-64E3-4DAC-89F9-92D61082A977}"/>
    <cellStyle name="40% - Accent6 2 6" xfId="258" xr:uid="{80BD52C0-7310-4D0A-B27C-D8CA28A512FF}"/>
    <cellStyle name="40% - Accent6 3" xfId="259" xr:uid="{AB06145D-FAB9-4F21-A111-66704E648E75}"/>
    <cellStyle name="40% - Accent6 3 2" xfId="260" xr:uid="{53129614-AA7C-4AFB-8490-C4D3A63E52BC}"/>
    <cellStyle name="40% - Accent6 4" xfId="261" xr:uid="{9EA3DEC1-0357-4304-B942-8948306BDE2D}"/>
    <cellStyle name="40% - Accent6 4 2" xfId="262" xr:uid="{D3542C10-305F-4E32-A0F4-2E1A985A79A4}"/>
    <cellStyle name="40% - Accent6 4 2 2" xfId="263" xr:uid="{1CE6D5B2-1E2E-402F-A235-3A9616D376B3}"/>
    <cellStyle name="40% - Accent6 4 3" xfId="264" xr:uid="{4C79A4D1-A231-4864-A660-EE8AD0CAFFA5}"/>
    <cellStyle name="40% - Accent6 5" xfId="265" xr:uid="{BCBAA1B4-C8BD-4530-ADCD-8208C5B08947}"/>
    <cellStyle name="40% - Accent6 5 2" xfId="266" xr:uid="{EFA75AA1-3EF7-4D25-96AE-3F2DAB626EC1}"/>
    <cellStyle name="40% - Accent6 6" xfId="267" xr:uid="{4D9D8C7F-0289-4902-9E4C-F4D212FA1344}"/>
    <cellStyle name="40% - Accent6 6 2" xfId="268" xr:uid="{FD55311B-F479-4F01-B0CD-5144882D6F4D}"/>
    <cellStyle name="40% - Accent6 7" xfId="269" xr:uid="{81CAAA28-AA8A-4345-A511-73D819B9E16E}"/>
    <cellStyle name="40% - Accent6 7 2" xfId="270" xr:uid="{CBD5D3B0-3016-4F1C-A500-7529A62734B3}"/>
    <cellStyle name="60% - Accent1 2" xfId="271" xr:uid="{9DD3D263-279F-4EA8-8BDE-80FD2B4C539D}"/>
    <cellStyle name="60% - Accent1 2 2" xfId="272" xr:uid="{13F84DD4-C4A0-4872-B3C1-BE696B1C2D36}"/>
    <cellStyle name="60% - Accent1 2 3" xfId="273" xr:uid="{0A6D4D31-CF48-4821-9B64-18F684FC4F82}"/>
    <cellStyle name="60% - Accent1 2 4" xfId="274" xr:uid="{97D6762B-7C5F-4455-8E25-9A7C98436B35}"/>
    <cellStyle name="60% - Accent1 2 5" xfId="275" xr:uid="{1F26FEBF-EBD3-4AB0-A6EB-D324D0635DD0}"/>
    <cellStyle name="60% - Accent1 3" xfId="276" xr:uid="{B2096EF0-0161-4FBE-B7D7-BEFB91894620}"/>
    <cellStyle name="60% - Accent1 4" xfId="277" xr:uid="{59D6CDE0-AB7C-4955-B9A6-3EB2CD19642B}"/>
    <cellStyle name="60% - Accent1 4 2" xfId="278" xr:uid="{A42AC70C-03D8-4211-917D-529401C9456F}"/>
    <cellStyle name="60% - Accent1 5" xfId="279" xr:uid="{CB1BED68-BAF7-4721-AFA4-DD0EA6A49DD5}"/>
    <cellStyle name="60% - Accent1 6" xfId="280" xr:uid="{8DB816AB-B808-4C37-B9EE-D268284947B5}"/>
    <cellStyle name="60% - Accent1 7" xfId="281" xr:uid="{AE525D00-CAFF-4AFB-B93D-C8762CAA5EFD}"/>
    <cellStyle name="60% - Accent2 2" xfId="282" xr:uid="{38051928-E8F3-48B4-AB49-2446D1A066F2}"/>
    <cellStyle name="60% - Accent2 2 2" xfId="283" xr:uid="{45ECE13F-AFEC-455D-9B60-EDADB6BF32E2}"/>
    <cellStyle name="60% - Accent2 2 3" xfId="284" xr:uid="{DF4B5012-F299-4776-811D-3C06B66F34EE}"/>
    <cellStyle name="60% - Accent2 2 4" xfId="285" xr:uid="{5B919051-E864-44B8-9861-007DFFCDBD6C}"/>
    <cellStyle name="60% - Accent2 2 5" xfId="286" xr:uid="{75141F40-D071-4FCB-89EF-7A2B21F808BE}"/>
    <cellStyle name="60% - Accent2 3" xfId="287" xr:uid="{59E34165-245B-4CA5-8B39-9BBA172294F9}"/>
    <cellStyle name="60% - Accent2 4" xfId="288" xr:uid="{01AB4767-A03C-4147-8D94-82F89C079C69}"/>
    <cellStyle name="60% - Accent2 4 2" xfId="289" xr:uid="{53A09F29-983F-4DD9-A274-C5814CA3CD8C}"/>
    <cellStyle name="60% - Accent2 5" xfId="290" xr:uid="{27ABC49E-1765-44D1-A22F-09C1E229AA49}"/>
    <cellStyle name="60% - Accent2 6" xfId="291" xr:uid="{CFDC2DED-D0E3-4A86-942C-24AFC037353E}"/>
    <cellStyle name="60% - Accent2 7" xfId="292" xr:uid="{2627445C-E9FB-4ABB-8B22-E784D5C7D4E8}"/>
    <cellStyle name="60% - Accent3 2" xfId="293" xr:uid="{D5DF9E21-935C-4D72-A599-6E9882C46DCF}"/>
    <cellStyle name="60% - Accent3 2 2" xfId="294" xr:uid="{5C90D234-3CFD-42B0-8A7D-4A99298BCF67}"/>
    <cellStyle name="60% - Accent3 2 3" xfId="295" xr:uid="{0AFACD79-2FD9-4B49-BBF1-CDAEE7C89E16}"/>
    <cellStyle name="60% - Accent3 2 4" xfId="296" xr:uid="{28462715-1A76-4A54-8548-CA38834B778D}"/>
    <cellStyle name="60% - Accent3 2 5" xfId="297" xr:uid="{D5569540-AEAD-45D8-8F26-2E58900C8402}"/>
    <cellStyle name="60% - Accent3 3" xfId="298" xr:uid="{4768319C-E31C-45A8-96E7-038392182BC1}"/>
    <cellStyle name="60% - Accent3 4" xfId="299" xr:uid="{8F54AB96-D2F6-4F12-AF77-7332C8D1DD73}"/>
    <cellStyle name="60% - Accent3 4 2" xfId="300" xr:uid="{A270931B-FBBD-4772-A92E-052B6B945ED2}"/>
    <cellStyle name="60% - Accent3 5" xfId="301" xr:uid="{DCF72FBA-3B47-4015-A088-6DA91E3FDBF6}"/>
    <cellStyle name="60% - Accent3 6" xfId="302" xr:uid="{B1A88D7A-3080-44DD-8B31-95DD9FAA95CC}"/>
    <cellStyle name="60% - Accent3 7" xfId="303" xr:uid="{4683E1BC-06D8-4335-977E-2E756A3EEA59}"/>
    <cellStyle name="60% - Accent4 2" xfId="304" xr:uid="{32DA5CCD-63F6-4551-A9B6-30127D0053E6}"/>
    <cellStyle name="60% - Accent4 2 2" xfId="305" xr:uid="{F352468D-2E51-496A-AFEA-8286F8D0BA61}"/>
    <cellStyle name="60% - Accent4 2 3" xfId="306" xr:uid="{4F8466C4-5BA3-4CBB-84C0-CA3BF4310ADC}"/>
    <cellStyle name="60% - Accent4 2 4" xfId="307" xr:uid="{71F814AA-F44C-4F9E-B8A8-9422EDBCDE54}"/>
    <cellStyle name="60% - Accent4 2 5" xfId="308" xr:uid="{306B6B66-E3DE-426F-A663-DD0688489D36}"/>
    <cellStyle name="60% - Accent4 3" xfId="309" xr:uid="{82905BB6-ACC4-4F3D-9C50-79673BF2EACD}"/>
    <cellStyle name="60% - Accent4 4" xfId="310" xr:uid="{FF626F3F-4F21-4A04-AAC7-5BD2FC7BE77E}"/>
    <cellStyle name="60% - Accent4 4 2" xfId="311" xr:uid="{C669F09C-F8E8-4310-95D4-92040035BF73}"/>
    <cellStyle name="60% - Accent4 5" xfId="312" xr:uid="{A40E740C-EDA1-492F-B88A-B9A1D96EEAF2}"/>
    <cellStyle name="60% - Accent4 6" xfId="313" xr:uid="{FF2EF83C-AAAC-4853-9611-C766C3BF92E5}"/>
    <cellStyle name="60% - Accent4 7" xfId="314" xr:uid="{2EDD1525-E58C-4EFD-B012-9A2421EFB4F4}"/>
    <cellStyle name="60% - Accent5 2" xfId="315" xr:uid="{6E20FDBD-A65A-4B88-A4E9-474DEA9C204F}"/>
    <cellStyle name="60% - Accent5 2 2" xfId="316" xr:uid="{D1260825-6C17-447F-B16B-2B88F7F6300A}"/>
    <cellStyle name="60% - Accent5 2 3" xfId="317" xr:uid="{C2DCF9C9-4597-4C34-BBF5-0C91F1F867CA}"/>
    <cellStyle name="60% - Accent5 2 4" xfId="318" xr:uid="{6ECB0507-3574-4193-96C8-26E7808F5D3D}"/>
    <cellStyle name="60% - Accent5 2 5" xfId="319" xr:uid="{14CE1C1C-6092-4AAE-8D46-12C2A0EF68A0}"/>
    <cellStyle name="60% - Accent5 3" xfId="320" xr:uid="{3A7E3DA8-63C1-427D-AB93-F95FD2CC731A}"/>
    <cellStyle name="60% - Accent5 4" xfId="321" xr:uid="{EC5B602D-68D6-46B9-99DE-D48131CB42A9}"/>
    <cellStyle name="60% - Accent5 4 2" xfId="322" xr:uid="{4C958BA5-8E36-493C-87B3-F9584B6A6FFA}"/>
    <cellStyle name="60% - Accent5 5" xfId="323" xr:uid="{C8A175DE-A3B9-4D0F-9D11-21B338CE0455}"/>
    <cellStyle name="60% - Accent5 6" xfId="324" xr:uid="{874CA953-E2C4-4CCC-976C-921B77A6248A}"/>
    <cellStyle name="60% - Accent5 7" xfId="325" xr:uid="{A4104A2F-F976-4F0C-A0D0-8D219F2C56D9}"/>
    <cellStyle name="60% - Accent6 2" xfId="326" xr:uid="{64A68D7B-A3FC-4B29-B6B5-C66EBF43B500}"/>
    <cellStyle name="60% - Accent6 2 2" xfId="327" xr:uid="{CEFE859D-E18A-4BEA-88E8-8AABF002427B}"/>
    <cellStyle name="60% - Accent6 2 3" xfId="328" xr:uid="{E6059AA1-E081-49DA-A467-1416E31D4C69}"/>
    <cellStyle name="60% - Accent6 2 4" xfId="329" xr:uid="{5D007708-1270-4FA3-BFD9-6DC7B4DAB60A}"/>
    <cellStyle name="60% - Accent6 2 5" xfId="330" xr:uid="{C8AEB4C5-8666-4BCF-B1BA-C25FF50F8A4B}"/>
    <cellStyle name="60% - Accent6 3" xfId="331" xr:uid="{0120B83B-05B5-42A9-A186-421C9E13A3F4}"/>
    <cellStyle name="60% - Accent6 4" xfId="332" xr:uid="{B8A14DA3-C9B7-464D-A20A-6AB806216780}"/>
    <cellStyle name="60% - Accent6 4 2" xfId="333" xr:uid="{369A1267-5A4D-4971-97D0-8D6D314B053F}"/>
    <cellStyle name="60% - Accent6 5" xfId="334" xr:uid="{C0A1157A-89E2-4523-8472-4FCA56D09BD9}"/>
    <cellStyle name="60% - Accent6 6" xfId="335" xr:uid="{80646879-1C9C-4E7C-8BD7-E78F97A50BA5}"/>
    <cellStyle name="60% - Accent6 7" xfId="336" xr:uid="{CE550E7A-6516-45B2-9CC3-3A7750617DA8}"/>
    <cellStyle name="Accent1 2" xfId="337" xr:uid="{58EEEF9C-F081-4303-A50A-72C4EA407A71}"/>
    <cellStyle name="Accent1 2 2" xfId="338" xr:uid="{D3325D00-A369-4D11-A0AD-A4C65C1352FF}"/>
    <cellStyle name="Accent1 2 3" xfId="339" xr:uid="{E9B0174F-CC41-4033-B9BE-E78C74E3C254}"/>
    <cellStyle name="Accent1 2 4" xfId="340" xr:uid="{62772DA4-2A0B-4F2C-87B2-65ACA54B8766}"/>
    <cellStyle name="Accent1 2 5" xfId="341" xr:uid="{83B873C8-6BD1-44DC-B641-68DDA33877D6}"/>
    <cellStyle name="Accent1 3" xfId="342" xr:uid="{06089E08-AEA5-47E4-B9DC-5268F17CA228}"/>
    <cellStyle name="Accent1 4" xfId="343" xr:uid="{00410154-F829-43D5-B930-00ED030B003A}"/>
    <cellStyle name="Accent1 4 2" xfId="344" xr:uid="{7EB94EA2-CD4B-44B3-873C-F0F77F35586B}"/>
    <cellStyle name="Accent1 5" xfId="345" xr:uid="{8DC30605-71FF-4DCD-84D6-CD069BCB2602}"/>
    <cellStyle name="Accent1 6" xfId="346" xr:uid="{84C03D78-8F18-4B55-9221-630887E4274F}"/>
    <cellStyle name="Accent1 7" xfId="347" xr:uid="{AAD9B560-EB55-403C-AC3B-7BF8AD4163A2}"/>
    <cellStyle name="Accent2 2" xfId="348" xr:uid="{F44FFE96-A7DB-46ED-8BC5-845BA3F61957}"/>
    <cellStyle name="Accent2 2 2" xfId="349" xr:uid="{C65AD559-DAC9-4A9A-B2B9-84C785D7744E}"/>
    <cellStyle name="Accent2 2 3" xfId="350" xr:uid="{6C4DD27C-20D6-41A2-8769-86B7E49E8078}"/>
    <cellStyle name="Accent2 2 4" xfId="351" xr:uid="{CA5F2C15-D845-48D6-AC2E-A2CCFF666A6E}"/>
    <cellStyle name="Accent2 2 5" xfId="352" xr:uid="{A7DBB268-6153-4A1A-9DBC-3F9799480A68}"/>
    <cellStyle name="Accent2 3" xfId="353" xr:uid="{331CC3D9-A407-4F12-AD09-E414EE0A33FC}"/>
    <cellStyle name="Accent2 4" xfId="354" xr:uid="{5BE3F8AF-C87A-487E-B01F-6CAA49FD5937}"/>
    <cellStyle name="Accent2 4 2" xfId="355" xr:uid="{A72FF31A-339E-4889-AC48-A569F3172150}"/>
    <cellStyle name="Accent2 5" xfId="356" xr:uid="{12ABE3A0-42C6-41D7-9181-61426A040D5F}"/>
    <cellStyle name="Accent2 6" xfId="357" xr:uid="{45DD9F2E-5777-4A3B-A29E-F9ACF9139900}"/>
    <cellStyle name="Accent2 7" xfId="358" xr:uid="{BF511F71-ACE6-4B2B-B810-CABC36D19F76}"/>
    <cellStyle name="Accent3 2" xfId="359" xr:uid="{A50AA450-B2BD-46DF-A3FE-E1F08A6F16EA}"/>
    <cellStyle name="Accent3 2 2" xfId="360" xr:uid="{981AF204-F340-44E4-A2AD-3069790457FA}"/>
    <cellStyle name="Accent3 2 3" xfId="361" xr:uid="{F19CADFC-6D70-4C20-A659-FC8264498CA5}"/>
    <cellStyle name="Accent3 2 4" xfId="362" xr:uid="{0058DF59-2E73-4EB3-B27E-D5F9BF71075E}"/>
    <cellStyle name="Accent3 2 5" xfId="363" xr:uid="{2D6AFC23-632E-469A-A5D9-AFB1341F9ECF}"/>
    <cellStyle name="Accent3 3" xfId="364" xr:uid="{4C51E274-0907-4FDF-B4C8-7DCB63A3981C}"/>
    <cellStyle name="Accent3 4" xfId="365" xr:uid="{16346022-6678-474A-8DF3-CCC1D3C3DCE0}"/>
    <cellStyle name="Accent3 4 2" xfId="366" xr:uid="{A2C6396B-ABEC-4B1E-89EE-3814A941E3DD}"/>
    <cellStyle name="Accent3 5" xfId="367" xr:uid="{667BFFC2-BCA1-4BE2-B921-01676230B2AD}"/>
    <cellStyle name="Accent3 6" xfId="368" xr:uid="{6572A646-8F19-4715-8660-9DA95861EB0B}"/>
    <cellStyle name="Accent3 7" xfId="369" xr:uid="{BB147255-AB30-4ECE-9703-3766D9806C89}"/>
    <cellStyle name="Accent4 2" xfId="370" xr:uid="{301F9320-427A-4BF7-B33D-F0924D450853}"/>
    <cellStyle name="Accent4 2 2" xfId="371" xr:uid="{C2F16C07-7104-47C3-92E0-9D276F0A38CD}"/>
    <cellStyle name="Accent4 2 3" xfId="372" xr:uid="{D8F9BAA8-A572-4305-94D6-A02A3E0CDC71}"/>
    <cellStyle name="Accent4 2 4" xfId="373" xr:uid="{1467FBF6-7776-4FEE-8990-62FA50FCC032}"/>
    <cellStyle name="Accent4 2 5" xfId="374" xr:uid="{BBEA15DC-923D-4564-BE27-E2C8EFE518B8}"/>
    <cellStyle name="Accent4 3" xfId="375" xr:uid="{5285F764-9DA2-4940-B14F-22A9B969B174}"/>
    <cellStyle name="Accent4 4" xfId="376" xr:uid="{CDC61E04-905B-4C5B-A0B5-1A060F4CC71E}"/>
    <cellStyle name="Accent4 4 2" xfId="377" xr:uid="{C11BCCEE-E60B-4BE3-824B-798355B959C1}"/>
    <cellStyle name="Accent4 5" xfId="378" xr:uid="{58E84C64-1689-4882-88C5-91C39B87143E}"/>
    <cellStyle name="Accent4 6" xfId="379" xr:uid="{652E63ED-F79B-46A4-BE4B-3C643B80BD04}"/>
    <cellStyle name="Accent4 7" xfId="380" xr:uid="{7BEBB52B-3297-4B2B-B779-0CA428B7497B}"/>
    <cellStyle name="Accent5 2" xfId="381" xr:uid="{608BC56D-692C-4423-9FB2-6B0CF5372A2B}"/>
    <cellStyle name="Accent5 2 2" xfId="382" xr:uid="{9AA2618A-08DA-4501-AB2B-2657A4B13C4A}"/>
    <cellStyle name="Accent5 2 3" xfId="383" xr:uid="{D7C5A04F-9CAB-47EE-B2F9-327520AE5494}"/>
    <cellStyle name="Accent5 2 4" xfId="384" xr:uid="{3C1F983A-E27B-419E-9DC6-35DA7B817212}"/>
    <cellStyle name="Accent5 2 5" xfId="385" xr:uid="{A7E17B69-9C98-464B-A242-620CF23877C7}"/>
    <cellStyle name="Accent5 3" xfId="386" xr:uid="{6C677493-06B2-49DC-ABE4-B7DAED1EC1AC}"/>
    <cellStyle name="Accent5 4" xfId="387" xr:uid="{3012FCC9-70DC-49E9-89AB-993D41B3BD93}"/>
    <cellStyle name="Accent5 4 2" xfId="388" xr:uid="{8CC055C8-284F-478A-9D4C-EBF504E9EED9}"/>
    <cellStyle name="Accent5 5" xfId="389" xr:uid="{3E0F59AA-9935-401B-BC3F-956A0C2CD3EF}"/>
    <cellStyle name="Accent5 6" xfId="390" xr:uid="{3E1C98D7-C6F7-40E1-816B-E217D5F65341}"/>
    <cellStyle name="Accent5 7" xfId="391" xr:uid="{604C22A2-EAB6-4C77-B6F1-EBC2926D125A}"/>
    <cellStyle name="Accent6 2" xfId="392" xr:uid="{57FEE3D8-A59F-4DC2-BD16-52D02E648374}"/>
    <cellStyle name="Accent6 2 2" xfId="393" xr:uid="{31B890CE-D462-4D4D-9DD0-237EDD4D1AC0}"/>
    <cellStyle name="Accent6 2 3" xfId="394" xr:uid="{9129904F-BD05-42E8-8D45-23475E550289}"/>
    <cellStyle name="Accent6 2 4" xfId="395" xr:uid="{E061AA60-46AE-4391-B7E0-F6A65ADE4507}"/>
    <cellStyle name="Accent6 2 5" xfId="396" xr:uid="{61129BD4-B79F-4ED4-87D6-7E8F066483E4}"/>
    <cellStyle name="Accent6 3" xfId="397" xr:uid="{98A83661-BF80-4318-B84D-EC6500B6BC94}"/>
    <cellStyle name="Accent6 4" xfId="398" xr:uid="{55419039-E731-41A6-B11E-5DEC6313BBB6}"/>
    <cellStyle name="Accent6 4 2" xfId="399" xr:uid="{25A168A0-A671-4D44-A339-85C154CF6A2E}"/>
    <cellStyle name="Accent6 5" xfId="400" xr:uid="{9F4C9123-160F-44B6-9302-0567A8FF811D}"/>
    <cellStyle name="Accent6 6" xfId="401" xr:uid="{63FA3154-3F91-423A-8C1F-1703BE9FB2DE}"/>
    <cellStyle name="Accent6 7" xfId="402" xr:uid="{3C8B1B32-6F16-48A0-96FF-5CAE17B808DB}"/>
    <cellStyle name="Bad 2" xfId="403" xr:uid="{44A2C2EF-928C-410D-9046-F60403A10E96}"/>
    <cellStyle name="Bad 2 2" xfId="404" xr:uid="{AADC57C9-D119-4F6F-B802-13BD1C48195F}"/>
    <cellStyle name="Bad 2 3" xfId="405" xr:uid="{55DA52CC-A15D-47D5-A349-535BAC30C2FE}"/>
    <cellStyle name="Bad 2 4" xfId="406" xr:uid="{93EAEB4D-BA2F-47D8-B158-1C32340ED457}"/>
    <cellStyle name="Bad 2 5" xfId="407" xr:uid="{B5F5E311-CBA3-4E4D-B9F1-09CC3BFB4BF3}"/>
    <cellStyle name="Bad 3" xfId="408" xr:uid="{9D717CAC-DA34-4747-834B-61E0EE36E55E}"/>
    <cellStyle name="Bad 4" xfId="409" xr:uid="{A853F29E-D2B4-4CDC-8EA6-EEF193C0187F}"/>
    <cellStyle name="Bad 4 2" xfId="410" xr:uid="{942A0881-E704-4E1A-ADF4-EA09DD013A89}"/>
    <cellStyle name="Bad 5" xfId="411" xr:uid="{4986E3FB-168A-4F1E-BF76-770A6C132481}"/>
    <cellStyle name="Bad 6" xfId="412" xr:uid="{A142C0C6-D1C8-4E22-BC8F-34F914A767B7}"/>
    <cellStyle name="Bad 7" xfId="413" xr:uid="{7816AB98-610A-4CB2-BBEC-DE138C3A73C0}"/>
    <cellStyle name="Calculation 2" xfId="414" xr:uid="{DC04E432-E7DE-46E0-B524-6CC3210A862B}"/>
    <cellStyle name="Calculation 2 2" xfId="415" xr:uid="{30ED4822-2AB4-4986-A831-7B652CD34FE8}"/>
    <cellStyle name="Calculation 2 3" xfId="416" xr:uid="{B3FBA40C-7A55-42BD-9585-9ADED46BB54E}"/>
    <cellStyle name="Calculation 2 4" xfId="417" xr:uid="{64964E85-4E85-4CF5-A181-47654D114C2C}"/>
    <cellStyle name="Calculation 2 5" xfId="418" xr:uid="{D1C3937A-AF70-40F5-8A85-5C786B4796AA}"/>
    <cellStyle name="Calculation 2_anakia II etapi.xls sm. defeqturi" xfId="419" xr:uid="{6CD37786-DBD3-4EB1-886D-EB91741E1A2F}"/>
    <cellStyle name="Calculation 3" xfId="420" xr:uid="{AB2A021B-7D47-4830-8A65-FCEF4FB17E1C}"/>
    <cellStyle name="Calculation 4" xfId="421" xr:uid="{43E30F63-6AC3-4CD4-B816-E0D5EFCD5695}"/>
    <cellStyle name="Calculation 4 2" xfId="422" xr:uid="{1CD89622-85A3-4016-B5EA-94A5506A8002}"/>
    <cellStyle name="Calculation 4_anakia II etapi.xls sm. defeqturi" xfId="423" xr:uid="{882A86D0-2569-4342-83BC-8392C63BEEE6}"/>
    <cellStyle name="Calculation 5" xfId="424" xr:uid="{E21E6AAF-F27D-4F9A-8262-AAC4E8023FC1}"/>
    <cellStyle name="Calculation 6" xfId="425" xr:uid="{7E0B7D31-C37E-4A64-BF14-CFB4BD288849}"/>
    <cellStyle name="Calculation 7" xfId="426" xr:uid="{E5766B63-1365-4779-B52A-3BEA3F964209}"/>
    <cellStyle name="Check Cell 2" xfId="427" xr:uid="{4F21F35D-D1DC-4FD5-8CAD-407244814375}"/>
    <cellStyle name="Check Cell 2 2" xfId="428" xr:uid="{9846557E-46C9-4DC3-BD40-4CD9D840E0BB}"/>
    <cellStyle name="Check Cell 2 3" xfId="429" xr:uid="{FBD836F1-CBF4-4B79-9D53-5AA3C0E2952B}"/>
    <cellStyle name="Check Cell 2 4" xfId="430" xr:uid="{FADAFE7E-FE28-4B85-9F4B-9E61DE7BA153}"/>
    <cellStyle name="Check Cell 2 5" xfId="431" xr:uid="{8D6E2759-0F35-4F80-A4EC-346762DCD112}"/>
    <cellStyle name="Check Cell 2_anakia II etapi.xls sm. defeqturi" xfId="432" xr:uid="{64F44E48-C29A-4225-A726-92BB4CF78284}"/>
    <cellStyle name="Check Cell 3" xfId="433" xr:uid="{8B33E7B2-29D7-4167-A8DD-0C917AEE6710}"/>
    <cellStyle name="Check Cell 4" xfId="434" xr:uid="{4141075D-42C4-406A-AFAF-E0699E6691AB}"/>
    <cellStyle name="Check Cell 4 2" xfId="435" xr:uid="{CE97B4A2-FAFA-49A8-A07F-4E063B0218A1}"/>
    <cellStyle name="Check Cell 4_anakia II etapi.xls sm. defeqturi" xfId="436" xr:uid="{61CDDBBC-3CE7-4187-9F51-D0B198C98613}"/>
    <cellStyle name="Check Cell 5" xfId="437" xr:uid="{F51B52CC-8366-4F65-A6AF-729E9D76B1CC}"/>
    <cellStyle name="Check Cell 6" xfId="438" xr:uid="{563244E3-AEE3-4C04-B52A-32748230C5BB}"/>
    <cellStyle name="Check Cell 7" xfId="439" xr:uid="{A52864C0-3C51-4DFA-A81B-7716B9E861C7}"/>
    <cellStyle name="Comma 10" xfId="440" xr:uid="{C6F832F7-5227-410D-AEA3-93F854C0C501}"/>
    <cellStyle name="Comma 10 2" xfId="441" xr:uid="{153B1D7E-6DDD-4626-B247-0F207C2076D4}"/>
    <cellStyle name="Comma 11" xfId="442" xr:uid="{CD0A7341-60CF-4F96-96A9-813A5A4670CD}"/>
    <cellStyle name="Comma 12" xfId="443" xr:uid="{6374524B-3966-4A19-A2DB-DCE9515D0648}"/>
    <cellStyle name="Comma 12 2" xfId="444" xr:uid="{777C4A0C-C9F2-4873-AA5C-11B14F9DD3A2}"/>
    <cellStyle name="Comma 12 3" xfId="445" xr:uid="{83B7F5B4-F06B-4578-80AB-3846D97B6323}"/>
    <cellStyle name="Comma 12 4" xfId="446" xr:uid="{DF3309F7-C84F-4B9A-B01A-346D5249E0E9}"/>
    <cellStyle name="Comma 12 5" xfId="447" xr:uid="{09BE4BB4-9C37-434C-B1FA-0476DFAC5297}"/>
    <cellStyle name="Comma 12 6" xfId="448" xr:uid="{A6E12112-57DD-4182-BA73-B8741616C147}"/>
    <cellStyle name="Comma 12 7" xfId="449" xr:uid="{91A25185-BB66-4FB5-8907-77EA43BAA896}"/>
    <cellStyle name="Comma 12 8" xfId="450" xr:uid="{E9427B29-FAF5-4383-913B-E73F87B9DA2A}"/>
    <cellStyle name="Comma 13" xfId="451" xr:uid="{C945F7D9-5EDD-4D9A-B32D-1EDBE094B0DB}"/>
    <cellStyle name="Comma 14" xfId="452" xr:uid="{5D797FAF-3B2C-41D0-8A4B-9891CEBD4B57}"/>
    <cellStyle name="Comma 15" xfId="453" xr:uid="{DE555E8A-2797-44CD-B591-47DB5DAF2182}"/>
    <cellStyle name="Comma 15 2" xfId="454" xr:uid="{7F9A406A-344A-465E-A7BF-A70A945591B3}"/>
    <cellStyle name="Comma 16" xfId="455" xr:uid="{3EA23C4D-01A8-4B3B-A636-C5B16A3940DF}"/>
    <cellStyle name="Comma 17" xfId="456" xr:uid="{F001BCD9-F04B-48FB-BCF2-8A9100AD8D5F}"/>
    <cellStyle name="Comma 17 2" xfId="807" xr:uid="{AC7CE47E-A048-472E-AD17-753B0B89AF71}"/>
    <cellStyle name="Comma 18" xfId="788" xr:uid="{A4B8DEAC-DBFE-41D2-A083-30448834E55C}"/>
    <cellStyle name="Comma 2" xfId="457" xr:uid="{AF72F6BB-EE02-45E5-B50C-9450B93A02B3}"/>
    <cellStyle name="Comma 2 2" xfId="458" xr:uid="{E60BF391-A525-46DA-A605-C0F2179C0E6E}"/>
    <cellStyle name="Comma 2 2 2" xfId="459" xr:uid="{8D2E452B-A9F2-4AD0-94E4-A9E8F803A7C0}"/>
    <cellStyle name="Comma 2 2 3" xfId="460" xr:uid="{3CE3F620-8B00-4933-9346-13883B804692}"/>
    <cellStyle name="Comma 2 3" xfId="461" xr:uid="{06FFC74D-91AE-439E-B0BB-7F8B91F29779}"/>
    <cellStyle name="Comma 3" xfId="462" xr:uid="{2175B501-92DB-4B43-926D-2846C45666CD}"/>
    <cellStyle name="Comma 4" xfId="463" xr:uid="{B7EDD9B3-C504-44F7-83B0-6819A70B05FB}"/>
    <cellStyle name="Comma 5" xfId="464" xr:uid="{53708254-064A-4626-8807-2A76DC2660CA}"/>
    <cellStyle name="Comma 6" xfId="465" xr:uid="{9F799D22-7FBF-41E0-8F03-E417FA6D8DBF}"/>
    <cellStyle name="Comma 7" xfId="466" xr:uid="{1B24CB32-7A9B-4D2E-BDF8-31FD5E111177}"/>
    <cellStyle name="Comma 8" xfId="467" xr:uid="{B27305AE-B34B-42AF-B2E0-168A0A7525C1}"/>
    <cellStyle name="Comma 9" xfId="468" xr:uid="{EAA737AF-A1E3-4424-A594-72343985B967}"/>
    <cellStyle name="Explanatory Text 2" xfId="469" xr:uid="{1F068F6B-01C8-48F9-8056-182F30FF95DC}"/>
    <cellStyle name="Explanatory Text 2 2" xfId="470" xr:uid="{1F2A18AB-C21F-4E04-9EFE-02F14A707FE1}"/>
    <cellStyle name="Explanatory Text 2 3" xfId="471" xr:uid="{7447E770-4982-4422-B44B-C427A3810A42}"/>
    <cellStyle name="Explanatory Text 2 4" xfId="472" xr:uid="{02810949-7CC8-4E16-8CDD-C44CAB4B8F22}"/>
    <cellStyle name="Explanatory Text 2 5" xfId="473" xr:uid="{D2284BB2-7115-4302-A985-B648526837ED}"/>
    <cellStyle name="Explanatory Text 3" xfId="474" xr:uid="{560FCD6C-89F2-416D-AF8B-7374912932A7}"/>
    <cellStyle name="Explanatory Text 4" xfId="475" xr:uid="{9F39CCF0-37B7-41A7-A2F6-A41066A8DB9F}"/>
    <cellStyle name="Explanatory Text 4 2" xfId="476" xr:uid="{0AF7938D-5EF7-49A2-B607-0605BA688031}"/>
    <cellStyle name="Explanatory Text 5" xfId="477" xr:uid="{0873D4B6-345A-4CE1-AB89-BF19B0DE3029}"/>
    <cellStyle name="Explanatory Text 6" xfId="478" xr:uid="{AC68C0A1-5B72-48D4-BBE6-453217C1BB2A}"/>
    <cellStyle name="Explanatory Text 7" xfId="479" xr:uid="{BFF05176-75C2-47F3-BD23-4DD8DC71618D}"/>
    <cellStyle name="Good 2" xfId="480" xr:uid="{0E769A2F-9B87-49F7-9031-E1E04E8E9E23}"/>
    <cellStyle name="Good 2 2" xfId="481" xr:uid="{20A8F2BD-F444-47A1-97DA-0D113C02EFE6}"/>
    <cellStyle name="Good 2 3" xfId="482" xr:uid="{59E8033F-2A53-4856-96F7-1E98936618F6}"/>
    <cellStyle name="Good 2 4" xfId="483" xr:uid="{D5D4E228-755E-4E74-B94F-00749A3E1F4C}"/>
    <cellStyle name="Good 2 5" xfId="484" xr:uid="{273BAD6E-D2B5-4DDF-8483-482FF7970322}"/>
    <cellStyle name="Good 3" xfId="485" xr:uid="{18F92BC5-0903-4FF8-BE10-C6B4A0A25BB7}"/>
    <cellStyle name="Good 4" xfId="486" xr:uid="{92D4FA08-F214-49D2-989D-5B09F7C04E5C}"/>
    <cellStyle name="Good 4 2" xfId="487" xr:uid="{CA87B97A-9B26-43FC-BD60-43C82118A9AD}"/>
    <cellStyle name="Good 5" xfId="488" xr:uid="{EFD4768C-B3F1-4EED-9159-BC5C2E558556}"/>
    <cellStyle name="Good 6" xfId="489" xr:uid="{A830245B-476E-49CE-BEC6-3772B41D582C}"/>
    <cellStyle name="Good 7" xfId="490" xr:uid="{71B1A80E-5552-4EDA-8E7D-6742B98C5653}"/>
    <cellStyle name="Heading 1 2" xfId="491" xr:uid="{464D0A4C-4BBF-4270-A2FF-14DC77C3B2A5}"/>
    <cellStyle name="Heading 1 2 2" xfId="492" xr:uid="{572B11C0-536E-45AD-AACF-A16C6B5EAE0B}"/>
    <cellStyle name="Heading 1 2 3" xfId="493" xr:uid="{E7CF2F39-66C7-4F0E-871D-8CB14FB0D2D8}"/>
    <cellStyle name="Heading 1 2 4" xfId="494" xr:uid="{21683D40-E4B9-49D4-95BD-F4923D7676EB}"/>
    <cellStyle name="Heading 1 2 5" xfId="495" xr:uid="{D210ABFD-6121-4288-AACF-5448D949394A}"/>
    <cellStyle name="Heading 1 2_anakia II etapi.xls sm. defeqturi" xfId="496" xr:uid="{E874371A-C6D9-420A-92BF-BBD5BDC3E05E}"/>
    <cellStyle name="Heading 1 3" xfId="497" xr:uid="{77C69BE5-8DBE-44C6-8FEB-B7D6C92DBA1E}"/>
    <cellStyle name="Heading 1 4" xfId="498" xr:uid="{979325D9-047B-404D-943F-F171520BF6E4}"/>
    <cellStyle name="Heading 1 4 2" xfId="499" xr:uid="{3482FB93-6728-4E21-B891-27DF19AA7BAC}"/>
    <cellStyle name="Heading 1 4_anakia II etapi.xls sm. defeqturi" xfId="500" xr:uid="{64586FAB-35BD-46E5-A5C1-76BAA40ACAEA}"/>
    <cellStyle name="Heading 1 5" xfId="501" xr:uid="{2D2EAD2E-605A-466B-BF5B-3A65D188C2BA}"/>
    <cellStyle name="Heading 1 6" xfId="502" xr:uid="{3BF68B3D-04FD-47BF-A341-CB698D0F37BB}"/>
    <cellStyle name="Heading 1 7" xfId="503" xr:uid="{F9BC17DB-C92C-4738-AC7E-9A1D3C6E23E3}"/>
    <cellStyle name="Heading 2 2" xfId="504" xr:uid="{23DC8D4B-7690-4945-9F8A-3018C6A0D6EF}"/>
    <cellStyle name="Heading 2 2 2" xfId="505" xr:uid="{1BC22C45-CA68-4819-8619-4C1487321BB0}"/>
    <cellStyle name="Heading 2 2 3" xfId="506" xr:uid="{0FC9A192-3C6C-406D-9D8C-0FBEF58E9A22}"/>
    <cellStyle name="Heading 2 2 4" xfId="507" xr:uid="{6F3750F0-B7F9-46A5-98B7-4F7528FF240D}"/>
    <cellStyle name="Heading 2 2 5" xfId="508" xr:uid="{F993C3AF-CA02-4BCB-9A49-13F02D7B8E4B}"/>
    <cellStyle name="Heading 2 2_anakia II etapi.xls sm. defeqturi" xfId="509" xr:uid="{59E3F989-6097-40F0-BDC2-D8FB8B663570}"/>
    <cellStyle name="Heading 2 3" xfId="510" xr:uid="{1DDFC719-5576-4361-92CA-C06BDE071130}"/>
    <cellStyle name="Heading 2 4" xfId="511" xr:uid="{CA9A61CA-8504-4005-9A22-0317A33F70C4}"/>
    <cellStyle name="Heading 2 4 2" xfId="512" xr:uid="{D4DAAD4F-06D9-4645-B726-BC19906DCCEF}"/>
    <cellStyle name="Heading 2 4_anakia II etapi.xls sm. defeqturi" xfId="513" xr:uid="{02CC0425-6A96-4249-AE61-11A709939502}"/>
    <cellStyle name="Heading 2 5" xfId="514" xr:uid="{2D03C853-CEEF-4DE7-8540-BFF6133B75D7}"/>
    <cellStyle name="Heading 2 6" xfId="515" xr:uid="{DAFCA0D0-E7B9-42D9-BA48-CA82FA7D808F}"/>
    <cellStyle name="Heading 2 7" xfId="516" xr:uid="{F1A2025B-99D4-43AD-ABFC-EE064917FE1E}"/>
    <cellStyle name="Heading 3 2" xfId="517" xr:uid="{517E06FD-534D-4585-BCE1-D371A90AD4F7}"/>
    <cellStyle name="Heading 3 2 2" xfId="518" xr:uid="{97B91F8C-16FE-45F0-B0E5-08E2D2E73002}"/>
    <cellStyle name="Heading 3 2 3" xfId="519" xr:uid="{6C573D2E-E99E-4536-AF5B-5B1A944A3BFB}"/>
    <cellStyle name="Heading 3 2 4" xfId="520" xr:uid="{76E3C147-61D3-4F73-A7C0-71A19A6C9AEF}"/>
    <cellStyle name="Heading 3 2 5" xfId="521" xr:uid="{E9734C6C-4895-4E0D-8D33-C127F64C967B}"/>
    <cellStyle name="Heading 3 2_anakia II etapi.xls sm. defeqturi" xfId="522" xr:uid="{37A0B18E-7C44-4B84-80D9-905752FBBECF}"/>
    <cellStyle name="Heading 3 3" xfId="523" xr:uid="{6ED51CDA-BF15-4361-AD5A-27DC6EB76CDB}"/>
    <cellStyle name="Heading 3 4" xfId="524" xr:uid="{52A48886-DA9D-4899-A9B8-8C8C7F9A1D14}"/>
    <cellStyle name="Heading 3 4 2" xfId="525" xr:uid="{BD9A3C2A-3A87-4C77-8CE5-F8B0393CED2A}"/>
    <cellStyle name="Heading 3 4_anakia II etapi.xls sm. defeqturi" xfId="526" xr:uid="{0E8BA5C1-7CD9-49D1-B336-B04770D5F13C}"/>
    <cellStyle name="Heading 3 5" xfId="527" xr:uid="{F3F752A5-235B-403E-A9BF-899300E0B1F9}"/>
    <cellStyle name="Heading 3 6" xfId="528" xr:uid="{5F79411A-4739-4016-AAEA-AF36597F2CB6}"/>
    <cellStyle name="Heading 3 7" xfId="529" xr:uid="{E4419306-D273-4F2E-B486-ABBC14BE4117}"/>
    <cellStyle name="Heading 4 2" xfId="530" xr:uid="{68055779-1FA4-4BC0-88ED-4749B4D30726}"/>
    <cellStyle name="Heading 4 2 2" xfId="531" xr:uid="{C0E5B96B-BA74-41A2-9F3F-EB950EB8DA98}"/>
    <cellStyle name="Heading 4 2 3" xfId="532" xr:uid="{FE5E1897-9B56-44CA-8051-1EB324F2A662}"/>
    <cellStyle name="Heading 4 2 4" xfId="533" xr:uid="{6131A042-D54C-49D1-85F4-BC8F3510A917}"/>
    <cellStyle name="Heading 4 2 5" xfId="534" xr:uid="{32B7764F-989F-4AC6-B5D5-4192C420E910}"/>
    <cellStyle name="Heading 4 3" xfId="535" xr:uid="{B5CCDCA6-830F-4D13-BB2B-92FB6FE3604C}"/>
    <cellStyle name="Heading 4 4" xfId="536" xr:uid="{41D6B3A8-E1AD-4491-9602-7F741F2DF38D}"/>
    <cellStyle name="Heading 4 4 2" xfId="537" xr:uid="{C4B35FA7-B108-44DA-919D-D50CA9C60891}"/>
    <cellStyle name="Heading 4 5" xfId="538" xr:uid="{9BC4B3CB-2108-4AF5-B1A9-AC3EDC3D8DE7}"/>
    <cellStyle name="Heading 4 6" xfId="539" xr:uid="{DF8F2328-96DA-4871-A6AA-B2C6575BF554}"/>
    <cellStyle name="Heading 4 7" xfId="540" xr:uid="{B327AAF9-5B3F-457B-A88E-8AF3990BF30B}"/>
    <cellStyle name="Input 2" xfId="541" xr:uid="{7863B949-3488-45E1-838E-6BA54D6FB261}"/>
    <cellStyle name="Input 2 2" xfId="542" xr:uid="{A459C862-70ED-4A30-B3E9-EC3F0C31B885}"/>
    <cellStyle name="Input 2 3" xfId="543" xr:uid="{068715FA-C1AF-4096-842A-B288D739017C}"/>
    <cellStyle name="Input 2 4" xfId="544" xr:uid="{6370B3AF-AD0A-4B60-9A55-078CB9DC6D53}"/>
    <cellStyle name="Input 2 5" xfId="545" xr:uid="{A54F37B1-A1BB-4BFA-91ED-BE6DF8CC2670}"/>
    <cellStyle name="Input 2_anakia II etapi.xls sm. defeqturi" xfId="546" xr:uid="{717596EC-5A6E-4F7F-AA29-0BF9CC77477A}"/>
    <cellStyle name="Input 3" xfId="547" xr:uid="{06CCD379-33FE-4581-87FD-42D5E05AC12F}"/>
    <cellStyle name="Input 4" xfId="548" xr:uid="{13112D97-CA1F-4C22-BE27-61D7B486A568}"/>
    <cellStyle name="Input 4 2" xfId="549" xr:uid="{30383459-A45E-40AA-A001-CE70C07A0291}"/>
    <cellStyle name="Input 4_anakia II etapi.xls sm. defeqturi" xfId="550" xr:uid="{A065B235-5598-4259-B65E-434DFC1C02BB}"/>
    <cellStyle name="Input 5" xfId="551" xr:uid="{953E6725-F012-4714-A06A-38B3E446A63E}"/>
    <cellStyle name="Input 6" xfId="552" xr:uid="{C91E9411-00E2-461F-9F69-4FD82798D797}"/>
    <cellStyle name="Input 7" xfId="553" xr:uid="{B6479C4D-7608-439B-B138-E541EAFC5035}"/>
    <cellStyle name="Linked Cell 2" xfId="554" xr:uid="{2F9155E8-BFE8-4267-9FF6-60FDD85761D9}"/>
    <cellStyle name="Linked Cell 2 2" xfId="555" xr:uid="{3FF036BA-7B4F-4763-8863-B34C9F62D546}"/>
    <cellStyle name="Linked Cell 2 3" xfId="556" xr:uid="{B8C73048-3FA4-45F0-923B-7F42D96C1D30}"/>
    <cellStyle name="Linked Cell 2 4" xfId="557" xr:uid="{82D35D94-A8FA-46DF-8A0E-D9A09F06E270}"/>
    <cellStyle name="Linked Cell 2 5" xfId="558" xr:uid="{3DAA5E17-2255-4D21-907E-10663ED969E0}"/>
    <cellStyle name="Linked Cell 2_anakia II etapi.xls sm. defeqturi" xfId="559" xr:uid="{973D73C5-9440-42B2-A208-0E0F11FFA70D}"/>
    <cellStyle name="Linked Cell 3" xfId="560" xr:uid="{35A5ADE0-C503-4ED0-996E-118D272C2A5A}"/>
    <cellStyle name="Linked Cell 4" xfId="561" xr:uid="{5AC4ACD3-F914-4EC3-839A-6353687AB66E}"/>
    <cellStyle name="Linked Cell 4 2" xfId="562" xr:uid="{9EBFE1B0-06F3-487C-9C9B-AB208B728948}"/>
    <cellStyle name="Linked Cell 4_anakia II etapi.xls sm. defeqturi" xfId="563" xr:uid="{56B7D37F-5FF2-4FCC-88C9-876973B1A76A}"/>
    <cellStyle name="Linked Cell 5" xfId="564" xr:uid="{A1251469-E9FE-4BFC-BEE6-19D01B2B56DF}"/>
    <cellStyle name="Linked Cell 6" xfId="565" xr:uid="{79545926-C61C-42AD-A5D5-73114A04D665}"/>
    <cellStyle name="Linked Cell 7" xfId="566" xr:uid="{14CB81B6-F427-4666-849B-04B9D53A0042}"/>
    <cellStyle name="Neutral 2" xfId="567" xr:uid="{B08CD4D7-A973-40D7-91EF-48BCE355292D}"/>
    <cellStyle name="Neutral 2 2" xfId="568" xr:uid="{4DA26253-64A7-43BE-A1B5-BF8746CD527C}"/>
    <cellStyle name="Neutral 2 3" xfId="569" xr:uid="{C6E60E7F-05B8-4E52-A0D8-91C2F557DA3D}"/>
    <cellStyle name="Neutral 2 4" xfId="570" xr:uid="{715528AD-D1FB-4E46-8CE6-7D6368D1136B}"/>
    <cellStyle name="Neutral 2 5" xfId="571" xr:uid="{78266B8E-2961-4701-BF7F-86D69683AC16}"/>
    <cellStyle name="Neutral 3" xfId="572" xr:uid="{C8E4243A-957A-4D18-B810-24A479CA03DB}"/>
    <cellStyle name="Neutral 4" xfId="573" xr:uid="{10AA087C-79CD-426E-A2D0-214CDF6058E8}"/>
    <cellStyle name="Neutral 4 2" xfId="574" xr:uid="{1393C2FA-BAE9-4CB1-87B1-C24599C5D0CC}"/>
    <cellStyle name="Neutral 5" xfId="575" xr:uid="{DA86E982-387B-45ED-89DB-27F13099834B}"/>
    <cellStyle name="Neutral 6" xfId="576" xr:uid="{098E781B-D1EF-4167-BDB2-36566418CB66}"/>
    <cellStyle name="Neutral 7" xfId="577" xr:uid="{CC95A0C1-62A1-400E-9D0E-1EF84B2752D9}"/>
    <cellStyle name="Normal" xfId="0" builtinId="0"/>
    <cellStyle name="Normal 10" xfId="3" xr:uid="{62EC99EB-B5DF-4165-850A-DAF686234610}"/>
    <cellStyle name="Normal 10 2" xfId="578" xr:uid="{D29F3181-B027-48E6-8A4D-663D66B8B7EC}"/>
    <cellStyle name="Normal 11" xfId="579" xr:uid="{5601BEA2-43F7-45EE-B100-A429BE5B9C02}"/>
    <cellStyle name="Normal 11 2" xfId="580" xr:uid="{4F74AF96-E137-479C-8972-3EB3ACC2CEBE}"/>
    <cellStyle name="Normal 11 2 2" xfId="581" xr:uid="{81809BA7-5DBB-4F54-9FE6-8F017D4C182E}"/>
    <cellStyle name="Normal 11 3" xfId="582" xr:uid="{3AD10233-622F-4597-81D6-7036BF1B9256}"/>
    <cellStyle name="Normal 11_GAZI-2010" xfId="583" xr:uid="{1590378C-7993-45DD-BB43-2D8959047C25}"/>
    <cellStyle name="Normal 12" xfId="584" xr:uid="{7E69AD9A-2A71-4D6D-9285-3AF8F73F47E1}"/>
    <cellStyle name="Normal 12 2" xfId="585" xr:uid="{C925FB4B-D4C3-4098-955A-D5580928C36F}"/>
    <cellStyle name="Normal 12_gazis gare qseli" xfId="586" xr:uid="{E4730F94-CD45-4136-9233-AB2C61F7036B}"/>
    <cellStyle name="Normal 13" xfId="587" xr:uid="{455ACB5E-5D7D-44F4-908E-66C7E3FDE9CE}"/>
    <cellStyle name="Normal 13 2" xfId="588" xr:uid="{921B777F-5288-4C39-946B-4BE6E6005D24}"/>
    <cellStyle name="Normal 13 3" xfId="589" xr:uid="{E704D71F-AA8C-4914-B9FB-49A7FE7B177E}"/>
    <cellStyle name="Normal 13 3 2" xfId="590" xr:uid="{77A0F3DA-045D-473F-BAE4-6918CA95AFD0}"/>
    <cellStyle name="Normal 13 3 3" xfId="591" xr:uid="{56CAE8B8-2609-4876-AD43-9669700007AB}"/>
    <cellStyle name="Normal 13 4" xfId="592" xr:uid="{99DC4A22-6FB8-4E7E-8120-9B51FF543196}"/>
    <cellStyle name="Normal 13 5" xfId="593" xr:uid="{85C05352-CBA8-44A6-90CD-B9F1BE60605D}"/>
    <cellStyle name="Normal 13 5 2" xfId="806" xr:uid="{0CEF7FD4-2AF1-41C9-A05D-06676698585E}"/>
    <cellStyle name="Normal 13 5 3" xfId="818" xr:uid="{94058D6F-5C0F-4A0C-8FE4-9774FA0206A3}"/>
    <cellStyle name="Normal 13 5 3 2" xfId="821" xr:uid="{173C61AE-6EAF-48EA-9D1A-90E6FD9A10EB}"/>
    <cellStyle name="Normal 13 6" xfId="808" xr:uid="{993F86F5-5644-4AAC-A649-53A6E54996B1}"/>
    <cellStyle name="Normal 13_# 6-1 27.01.12 - копия (1)" xfId="809" xr:uid="{0C36A583-B4B9-418C-AA14-4191483DEFD5}"/>
    <cellStyle name="Normal 14" xfId="594" xr:uid="{DEB4E943-700E-4493-8456-C82672AB2A7D}"/>
    <cellStyle name="Normal 14 2" xfId="595" xr:uid="{364BD4CC-D8D9-4A45-9AF2-28ED7398D30E}"/>
    <cellStyle name="Normal 14 3" xfId="596" xr:uid="{E1C81B45-626A-41A7-8D1D-2E81BE132F19}"/>
    <cellStyle name="Normal 14 3 2" xfId="597" xr:uid="{9CE33387-5F60-47E3-9A98-77D4AD4123C2}"/>
    <cellStyle name="Normal 14 4" xfId="598" xr:uid="{12B1D735-1F68-41B6-AF61-646E239A3FD7}"/>
    <cellStyle name="Normal 14 5" xfId="599" xr:uid="{7F06875E-E64E-4B97-8BD4-365C38AC0043}"/>
    <cellStyle name="Normal 14 6" xfId="810" xr:uid="{8F5C74F4-4B9C-4EFB-84AB-AD21135DD8B3}"/>
    <cellStyle name="Normal 14_anakia II etapi.xls sm. defeqturi" xfId="600" xr:uid="{19D5138A-090A-4A38-9FAF-9458D150FDD7}"/>
    <cellStyle name="Normal 15" xfId="601" xr:uid="{EDC12D2B-02ED-4D65-9E7A-9A3C6AEB8840}"/>
    <cellStyle name="Normal 16" xfId="602" xr:uid="{4EBBCEAE-6B26-4025-B13D-B94F92480441}"/>
    <cellStyle name="Normal 16 2" xfId="603" xr:uid="{D2058439-67F7-4068-95BF-4D106316D646}"/>
    <cellStyle name="Normal 16 3" xfId="604" xr:uid="{2CDF1B0E-0F75-4825-8238-CF904ED67113}"/>
    <cellStyle name="Normal 16 4" xfId="811" xr:uid="{526DF430-453A-4426-BAE3-4BEEC636CDFC}"/>
    <cellStyle name="Normal 16_# 6-1 27.01.12 - копия (1)" xfId="812" xr:uid="{5BFA9D7B-AD04-4665-A12F-02608836D379}"/>
    <cellStyle name="Normal 17" xfId="605" xr:uid="{1B225019-E5C5-472B-8AEE-28A2FE84EC52}"/>
    <cellStyle name="Normal 18" xfId="606" xr:uid="{8E36E046-0B0A-4BBE-B24B-066ECBBBC076}"/>
    <cellStyle name="Normal 19" xfId="607" xr:uid="{EAE115DD-6171-42AA-9FE5-3C7ABCC05B7D}"/>
    <cellStyle name="Normal 2" xfId="608" xr:uid="{AC5E20EB-DB6C-46AC-8026-50979B1991DC}"/>
    <cellStyle name="Normal 2 10" xfId="609" xr:uid="{784FCC28-5A85-4BB6-B8D3-220E7AB9307B}"/>
    <cellStyle name="Normal 2 2" xfId="610" xr:uid="{43FF6725-1920-4F25-B496-4853D90A2703}"/>
    <cellStyle name="Normal 2 2 2" xfId="611" xr:uid="{EFDC4BCE-75DA-4AA9-BC35-ED6B9BAE0438}"/>
    <cellStyle name="Normal 2 2 3" xfId="612" xr:uid="{761AB993-D7A4-431E-B85F-A37E727DE9F5}"/>
    <cellStyle name="Normal 2 2 4" xfId="613" xr:uid="{EBCDD32F-E0B1-426B-9662-F5DDE0AE5CBF}"/>
    <cellStyle name="Normal 2 2 5" xfId="614" xr:uid="{D4DF8AAE-C85A-431D-9952-52218DE17948}"/>
    <cellStyle name="Normal 2 2 6" xfId="615" xr:uid="{8FB2FFE2-41A8-4F4A-9F5A-2B9C4BC5B4A9}"/>
    <cellStyle name="Normal 2 2 7" xfId="616" xr:uid="{62CD497D-9753-4B7D-A180-A3353DA84700}"/>
    <cellStyle name="Normal 2 2_2D4CD000" xfId="617" xr:uid="{4461EBE2-E462-4E2A-8C7C-CCD5B9DDEFFB}"/>
    <cellStyle name="Normal 2 3" xfId="618" xr:uid="{74A2244B-B50B-4004-A203-5D568299E171}"/>
    <cellStyle name="Normal 2 4" xfId="619" xr:uid="{EC664E82-419D-4511-81FC-60449451512A}"/>
    <cellStyle name="Normal 2 5" xfId="620" xr:uid="{421962B7-7DE7-4B16-8A9E-5B434C485801}"/>
    <cellStyle name="Normal 2 6" xfId="621" xr:uid="{58501AE3-65E6-42C2-8E9E-876C129E46EB}"/>
    <cellStyle name="Normal 2 7" xfId="622" xr:uid="{2406B9A8-96A2-4E22-BD78-87BD902766AC}"/>
    <cellStyle name="Normal 2 7 2" xfId="623" xr:uid="{E3DFA2F1-1538-4F29-86A5-C16BF874D77B}"/>
    <cellStyle name="Normal 2 7 3" xfId="624" xr:uid="{DAB82B0D-44C7-4488-8C87-E0815D37CBA7}"/>
    <cellStyle name="Normal 2 7_anakia II etapi.xls sm. defeqturi" xfId="625" xr:uid="{1A4D940D-0D10-48B1-B147-500EE4C5ECEF}"/>
    <cellStyle name="Normal 2 8" xfId="626" xr:uid="{4599D03C-B9E3-40BB-8AAE-517C3A090E7B}"/>
    <cellStyle name="Normal 2 9" xfId="627" xr:uid="{8A9750F6-58C5-4CF7-B0D1-7142FCBE92F5}"/>
    <cellStyle name="Normal 2_anakia II etapi.xls sm. defeqturi" xfId="628" xr:uid="{C282A1ED-32CB-4217-BD19-A0643E512A48}"/>
    <cellStyle name="Normal 20" xfId="629" xr:uid="{EE255550-8E42-4053-A7E9-C8B56B9FEAC3}"/>
    <cellStyle name="Normal 21" xfId="630" xr:uid="{46D981F5-0709-48DD-A427-3FE2C1FD02C3}"/>
    <cellStyle name="Normal 22" xfId="631" xr:uid="{3EBE36E6-E6C7-49FB-AA93-A2504C67440A}"/>
    <cellStyle name="Normal 23" xfId="632" xr:uid="{EF656BFC-4E85-46B8-B184-0956A887339C}"/>
    <cellStyle name="Normal 24" xfId="633" xr:uid="{AE7B66FE-3A08-41CA-ADAF-69E2921C080D}"/>
    <cellStyle name="Normal 25" xfId="634" xr:uid="{C431172A-5098-45D2-8B79-A689347BDA4B}"/>
    <cellStyle name="Normal 26" xfId="635" xr:uid="{37C14400-CE70-4D27-A2EC-A27DD9ACEB7D}"/>
    <cellStyle name="Normal 27" xfId="636" xr:uid="{B517C93C-DA3A-4C5F-A963-F142C084AAB3}"/>
    <cellStyle name="Normal 28" xfId="637" xr:uid="{CED970C6-756E-470B-B6DD-1271EEA20373}"/>
    <cellStyle name="Normal 29" xfId="638" xr:uid="{EB817E84-052D-46F5-BFDD-2AE99B90FD28}"/>
    <cellStyle name="Normal 29 2" xfId="639" xr:uid="{11209F1C-E712-4E5F-A599-35B61BA509B0}"/>
    <cellStyle name="Normal 3" xfId="640" xr:uid="{F3E8A17C-6FB6-40EA-8AD4-38F2997E4F9D}"/>
    <cellStyle name="Normal 3 2" xfId="641" xr:uid="{8CDFFAB4-5E5A-47E3-B12A-DF68827A5014}"/>
    <cellStyle name="Normal 3 2 2" xfId="642" xr:uid="{8DE0EC46-9EAE-4DC7-9FFC-82ADB5423FB7}"/>
    <cellStyle name="Normal 3 2_anakia II etapi.xls sm. defeqturi" xfId="643" xr:uid="{9FB44E2C-2A91-452C-89D4-EC53EE1D1A58}"/>
    <cellStyle name="Normal 3 3" xfId="820" xr:uid="{87DB9CF2-C948-455B-B9B1-13DC48998192}"/>
    <cellStyle name="Normal 30" xfId="644" xr:uid="{FC50FACB-5CDD-446B-9A8E-333F1BC8A0D2}"/>
    <cellStyle name="Normal 30 2" xfId="645" xr:uid="{594337A9-FAF1-440C-BC0F-C41ABE3534CD}"/>
    <cellStyle name="Normal 31" xfId="646" xr:uid="{C8943A85-1065-44EC-B16A-9BD039085BC4}"/>
    <cellStyle name="Normal 32" xfId="647" xr:uid="{A3ED403E-38D1-428C-AB89-6DF5DE77DF4C}"/>
    <cellStyle name="Normal 32 2" xfId="648" xr:uid="{91530198-CCBA-4B93-BB20-7621C73BC2E2}"/>
    <cellStyle name="Normal 32 2 2" xfId="813" xr:uid="{C7DA8922-1AA9-4BD4-86D1-D98D7B5CFBF1}"/>
    <cellStyle name="Normal 32 3" xfId="649" xr:uid="{145EC7EF-B78E-4E85-92D7-FB57E4F60092}"/>
    <cellStyle name="Normal 32 3 2" xfId="650" xr:uid="{F349B90F-A3BB-4465-A471-6D4293CE7239}"/>
    <cellStyle name="Normal 32 3 2 2" xfId="791" xr:uid="{2FD58ABB-332F-4FA3-964F-D3E49DC34929}"/>
    <cellStyle name="Normal 32 4" xfId="814" xr:uid="{43D2787D-7A07-412B-BCBA-4ED3A0577C93}"/>
    <cellStyle name="Normal 32_# 6-1 27.01.12 - копия (1)" xfId="815" xr:uid="{299817DA-B8FE-4455-B4EC-2BB1C1ABFA17}"/>
    <cellStyle name="Normal 33" xfId="651" xr:uid="{4CF5F8A9-EA4F-4AB2-A33C-225C790BECE1}"/>
    <cellStyle name="Normal 33 2" xfId="652" xr:uid="{A6689B1A-5442-4046-A848-4BB2736C6D2A}"/>
    <cellStyle name="Normal 34" xfId="653" xr:uid="{4535101B-8134-4EA4-A527-BE429EDB80B7}"/>
    <cellStyle name="Normal 35" xfId="654" xr:uid="{418825BC-DAF1-423D-81C1-1E359DBF8385}"/>
    <cellStyle name="Normal 35 2" xfId="655" xr:uid="{001D9861-0B62-4176-A7DF-18F1C0546C5F}"/>
    <cellStyle name="Normal 35 3" xfId="656" xr:uid="{81CE6678-AFDC-4A75-B87A-4753F2E6B192}"/>
    <cellStyle name="Normal 36" xfId="657" xr:uid="{8893EAE5-4DF2-493E-937C-EB6DCD732C5F}"/>
    <cellStyle name="Normal 36 2" xfId="658" xr:uid="{7B020FE1-1720-4417-83BD-07D0C697A4EF}"/>
    <cellStyle name="Normal 36 2 2" xfId="659" xr:uid="{276F0069-FADE-45A3-B6FE-412AA26D1496}"/>
    <cellStyle name="Normal 36 2 3" xfId="819" xr:uid="{3FD6948E-E51F-413C-8D43-F787D7392C26}"/>
    <cellStyle name="Normal 36 2 3 2" xfId="822" xr:uid="{78C38E6D-7DAA-4640-9D6B-A77EC50E52B5}"/>
    <cellStyle name="Normal 36 3" xfId="660" xr:uid="{48CDCA10-828E-447B-940F-143AA281942C}"/>
    <cellStyle name="Normal 37" xfId="661" xr:uid="{856E88A5-BF8E-4561-A75E-11BC3F64AD1E}"/>
    <cellStyle name="Normal 37 2" xfId="790" xr:uid="{61C3C8E3-D029-411C-9BB5-E1057A57FCD1}"/>
    <cellStyle name="Normal 38" xfId="662" xr:uid="{83E0B71C-2094-41E4-814D-017EC41DE73C}"/>
    <cellStyle name="Normal 38 2" xfId="663" xr:uid="{F0FD661F-BB96-49C5-A094-A8A311E9BA24}"/>
    <cellStyle name="Normal 38 2 2" xfId="664" xr:uid="{1BB07509-7F2D-4C88-99D7-29833949F64F}"/>
    <cellStyle name="Normal 38 3" xfId="665" xr:uid="{CFF121B7-04F2-48D5-AF70-C41E2F6D3A90}"/>
    <cellStyle name="Normal 38 3 2" xfId="792" xr:uid="{DBF16852-142C-4AA5-AE30-74F8DE92B2DE}"/>
    <cellStyle name="Normal 38 4" xfId="816" xr:uid="{36EE8504-A0FC-480E-9D80-4C1C0139A50D}"/>
    <cellStyle name="Normal 39" xfId="666" xr:uid="{691E393F-5180-42CE-AFFD-D940BFD65167}"/>
    <cellStyle name="Normal 39 2" xfId="667" xr:uid="{765BA282-823C-48B7-AB8B-04DCF6733677}"/>
    <cellStyle name="Normal 4" xfId="668" xr:uid="{40225929-34A3-48DA-AAEC-E7E98D6DE9B9}"/>
    <cellStyle name="Normal 4 3" xfId="793" xr:uid="{9ED4BE4B-B00F-4A24-A4FD-528650961C78}"/>
    <cellStyle name="Normal 40" xfId="669" xr:uid="{7E713967-9EB6-4520-83C4-06586AECB1EE}"/>
    <cellStyle name="Normal 40 2" xfId="670" xr:uid="{15E460C7-AE56-4523-B7E1-D98D3C914359}"/>
    <cellStyle name="Normal 40 3" xfId="794" xr:uid="{E45D6201-E455-47D2-9D64-45CE5D5F8D3D}"/>
    <cellStyle name="Normal 41" xfId="671" xr:uid="{F8570A50-8C14-46E3-81ED-AF7773671F94}"/>
    <cellStyle name="Normal 41 2" xfId="795" xr:uid="{37D6E6CC-69F7-4BAD-8F44-4202A47DF1EA}"/>
    <cellStyle name="Normal 42" xfId="672" xr:uid="{342C9E43-AFFD-49E3-BE4F-A9775AC16487}"/>
    <cellStyle name="Normal 42 2" xfId="673" xr:uid="{54E329F0-4C5C-4481-BB00-B21C20C05D0E}"/>
    <cellStyle name="Normal 42 3" xfId="796" xr:uid="{46F82E6F-7D38-4CD7-B6F0-4B46969DD997}"/>
    <cellStyle name="Normal 43" xfId="789" xr:uid="{D2B9DD20-D798-4CC3-B99D-69C9BBA53AF5}"/>
    <cellStyle name="Normal 44" xfId="797" xr:uid="{F024638F-21E6-414A-A304-463F25D98F7C}"/>
    <cellStyle name="Normal 45" xfId="798" xr:uid="{0C16A0DC-2677-4D55-B147-73C05CEBFC0C}"/>
    <cellStyle name="Normal 46" xfId="799" xr:uid="{BEFF7294-5444-4586-B4DE-48C2D46E045C}"/>
    <cellStyle name="Normal 47" xfId="800" xr:uid="{34975D14-E513-4566-B467-C9858645785B}"/>
    <cellStyle name="Normal 48" xfId="1" xr:uid="{A8BFFE03-86A5-480C-9CB9-40DE40445F6C}"/>
    <cellStyle name="Normal 5" xfId="674" xr:uid="{DFD04B6E-FCC4-4DC6-BEE0-A6BC88C82334}"/>
    <cellStyle name="Normal 5 2" xfId="675" xr:uid="{CDC3A131-3A0B-4436-8110-7C943DEA5FD6}"/>
    <cellStyle name="Normal 5 2 2" xfId="676" xr:uid="{71FB67D4-1FBF-44BB-9282-8213F47AA4D6}"/>
    <cellStyle name="Normal 5 3" xfId="677" xr:uid="{B0144A99-3EFB-49F3-AC0D-3CF0E29391D9}"/>
    <cellStyle name="Normal 5 4" xfId="678" xr:uid="{99542397-6921-40C8-A5AE-1418504F069C}"/>
    <cellStyle name="Normal 5 4 2" xfId="679" xr:uid="{9FB530A8-3462-443F-BD66-823B28311DD6}"/>
    <cellStyle name="Normal 5 4 3" xfId="817" xr:uid="{EAE48D40-EFDC-40DF-BCEF-B2DD1FF5BD31}"/>
    <cellStyle name="Normal 5 5" xfId="801" xr:uid="{5E96B457-E121-45C0-8D6C-CAE32659BBAC}"/>
    <cellStyle name="Normal 5_Copy of SAN2010" xfId="680" xr:uid="{276F5D6D-20F3-494B-AECD-F031DF20FBFE}"/>
    <cellStyle name="Normal 6" xfId="681" xr:uid="{F723A755-9D45-4546-B6CA-691116807603}"/>
    <cellStyle name="Normal 7" xfId="682" xr:uid="{10E3010E-0983-402A-9712-A143150C8696}"/>
    <cellStyle name="Normal 75" xfId="802" xr:uid="{9C58A15A-0B68-4AE2-92C1-5B23EC0A390A}"/>
    <cellStyle name="Normal 8" xfId="683" xr:uid="{1000FF91-77CF-4945-9D6B-764E63308B71}"/>
    <cellStyle name="Normal 8 2" xfId="684" xr:uid="{36F7AA67-3330-4EC4-A6E5-B1E6D220D9DF}"/>
    <cellStyle name="Normal 8_2D4CD000" xfId="685" xr:uid="{5AAA3465-E664-4099-91E9-4862AD3EF426}"/>
    <cellStyle name="Normal 9" xfId="686" xr:uid="{A8060487-793C-4175-8662-86C6018150D6}"/>
    <cellStyle name="Normal 9 2" xfId="687" xr:uid="{4CB49105-6944-43DF-8029-0D2E2AF559DA}"/>
    <cellStyle name="Normal 9 2 2" xfId="688" xr:uid="{0ED353A9-F741-4F40-A4A3-A79CC0C7B407}"/>
    <cellStyle name="Normal 9 2 3" xfId="689" xr:uid="{60B67779-8700-477F-B397-9E4FD2576E81}"/>
    <cellStyle name="Normal 9 2 4" xfId="690" xr:uid="{02D2C80E-2543-414C-B2A9-97E11F67E9FD}"/>
    <cellStyle name="Normal 9 2_anakia II etapi.xls sm. defeqturi" xfId="691" xr:uid="{829C7C47-A703-4821-9C46-C8E1C2E278D1}"/>
    <cellStyle name="Normal 9_2D4CD000" xfId="692" xr:uid="{BC879C3A-B66F-477C-BADD-558D0940438A}"/>
    <cellStyle name="Normal_gare wyalsadfenigagarini 10" xfId="823" xr:uid="{28C53504-468C-4A55-8D37-23889834D9BE}"/>
    <cellStyle name="Normal_gare wyalsadfenigagarini 2_SMSH2008-IIkv ." xfId="4" xr:uid="{A6C16CC8-C7D6-47AC-8B71-BFF3AD6C6FF1}"/>
    <cellStyle name="Normal_sida wyalsadeni 2_SMSH2008-IIkv ." xfId="5" xr:uid="{A74ED7EA-CD9C-41F8-BC17-C160F311A589}"/>
    <cellStyle name="Note 2" xfId="693" xr:uid="{2B11C0A3-2366-419B-A588-4A22DEAF2EC0}"/>
    <cellStyle name="Note 2 2" xfId="694" xr:uid="{7EB7678D-4E5F-4776-8ADD-F2A81E94EFC4}"/>
    <cellStyle name="Note 2 3" xfId="695" xr:uid="{23318ACD-ADFD-4216-8B83-8069ADF14EE2}"/>
    <cellStyle name="Note 2 4" xfId="696" xr:uid="{EAD52862-D929-47AB-A916-D1E1A5BE2DF1}"/>
    <cellStyle name="Note 2 5" xfId="697" xr:uid="{64289BBA-8A1D-4E50-A257-B674EB27824E}"/>
    <cellStyle name="Note 2_anakia II etapi.xls sm. defeqturi" xfId="698" xr:uid="{6853ED9D-BBDF-4B1D-8F4C-0E98B8FFFAF8}"/>
    <cellStyle name="Note 3" xfId="699" xr:uid="{12E5BF78-3089-4CF5-9C4F-2A15F0F9B263}"/>
    <cellStyle name="Note 4" xfId="700" xr:uid="{B7405DC5-E53B-4439-873B-D25F5AA5FD74}"/>
    <cellStyle name="Note 4 2" xfId="701" xr:uid="{12260723-6F69-4DE7-80CD-F30794FCF565}"/>
    <cellStyle name="Note 4_anakia II etapi.xls sm. defeqturi" xfId="702" xr:uid="{528BBC57-1504-4D42-BA6D-804D68563DED}"/>
    <cellStyle name="Note 5" xfId="703" xr:uid="{CDBAF787-8B44-4279-BAB6-1BA443373BA0}"/>
    <cellStyle name="Note 6" xfId="704" xr:uid="{28CBCE45-C173-4A0D-9E46-C69E8C9907C3}"/>
    <cellStyle name="Note 7" xfId="705" xr:uid="{36141D39-B978-4083-A8E2-75B43448AA0A}"/>
    <cellStyle name="Output 2" xfId="706" xr:uid="{8325617E-EED6-4643-AF71-282BA4FD85AD}"/>
    <cellStyle name="Output 2 2" xfId="707" xr:uid="{C72DF256-8D4E-485B-95FD-CBFDB9C7919D}"/>
    <cellStyle name="Output 2 3" xfId="708" xr:uid="{78E6D065-7A99-4080-9346-B08229348A6F}"/>
    <cellStyle name="Output 2 4" xfId="709" xr:uid="{00E1B3D8-856C-4AB4-9F26-CF3B641A4809}"/>
    <cellStyle name="Output 2 5" xfId="710" xr:uid="{24196704-1916-4B4B-A7E6-623FD7748918}"/>
    <cellStyle name="Output 2_anakia II etapi.xls sm. defeqturi" xfId="711" xr:uid="{782208CA-50F7-4213-A662-35E297A0E0FF}"/>
    <cellStyle name="Output 3" xfId="712" xr:uid="{DCF98116-8281-428B-916A-12D11B191F24}"/>
    <cellStyle name="Output 4" xfId="713" xr:uid="{4EBA6CA0-42F8-4805-BB11-F243804C3791}"/>
    <cellStyle name="Output 4 2" xfId="714" xr:uid="{FDDB25E6-A725-4EC7-A5DE-1C8CE4252C87}"/>
    <cellStyle name="Output 4_anakia II etapi.xls sm. defeqturi" xfId="715" xr:uid="{FD696055-0DA6-4EAD-A6EE-A95EA30EED07}"/>
    <cellStyle name="Output 5" xfId="716" xr:uid="{4A3AEBC7-3E72-429D-9E8B-D5BBCB2278B5}"/>
    <cellStyle name="Output 6" xfId="717" xr:uid="{0DED371A-23B4-42FA-8C0C-50CB9D1EF563}"/>
    <cellStyle name="Output 7" xfId="718" xr:uid="{DAA4B812-17E0-4A9E-82DC-1094903F3B40}"/>
    <cellStyle name="Percent 2" xfId="719" xr:uid="{3AF820B9-4881-4D2D-B9C8-2E95997AC8C7}"/>
    <cellStyle name="Percent 3" xfId="720" xr:uid="{2A723B68-1183-48A9-97B8-BFE30BF62E27}"/>
    <cellStyle name="Percent 3 2" xfId="721" xr:uid="{65B8F4B1-50A4-4F9F-8228-C1F70F77E4F0}"/>
    <cellStyle name="Percent 4" xfId="722" xr:uid="{5AAC544E-C564-45AD-B5D6-B57DF31864EA}"/>
    <cellStyle name="Percent 5" xfId="723" xr:uid="{F734C158-4AF4-4C7A-A788-A53E0E86B017}"/>
    <cellStyle name="Percent 6" xfId="724" xr:uid="{787DC30F-CB30-4AF7-983F-1B0A62D2710C}"/>
    <cellStyle name="Percent 7" xfId="2" xr:uid="{9BBE0BB4-E349-4E16-8401-EE71F78E5ABB}"/>
    <cellStyle name="Style 1" xfId="725" xr:uid="{F9B7129D-E01B-47E2-9F1A-74EE6834A33D}"/>
    <cellStyle name="Title 2" xfId="726" xr:uid="{F2E1DA79-4638-4DD0-A046-84FA69037FE0}"/>
    <cellStyle name="Title 2 2" xfId="727" xr:uid="{2906B217-2CAB-444B-BD46-F7D8B2373FCA}"/>
    <cellStyle name="Title 2 3" xfId="728" xr:uid="{E258BDAB-A7A1-4F95-A0E1-8FFD6E512147}"/>
    <cellStyle name="Title 2 4" xfId="729" xr:uid="{2EC72B2A-6507-4568-8A1D-4304BD0A4A83}"/>
    <cellStyle name="Title 2 5" xfId="730" xr:uid="{DD6D68D0-AFC4-4BC8-9132-15DD0D21C1EF}"/>
    <cellStyle name="Title 3" xfId="731" xr:uid="{BD95EC1D-7C16-46E5-B148-A6F4B70DB76B}"/>
    <cellStyle name="Title 4" xfId="732" xr:uid="{79C565A2-67EB-40D1-A917-708A3412AB56}"/>
    <cellStyle name="Title 4 2" xfId="733" xr:uid="{8F3BE62E-F83C-4AD0-8367-306085C6D4DC}"/>
    <cellStyle name="Title 5" xfId="734" xr:uid="{66235AD7-B1CA-4A2E-AB72-8E2FAF651890}"/>
    <cellStyle name="Title 6" xfId="735" xr:uid="{66C5D6BD-69E5-4B52-8BC7-7DFD4011AC93}"/>
    <cellStyle name="Title 7" xfId="736" xr:uid="{B9876B23-73FA-44C3-807F-9E3557D03016}"/>
    <cellStyle name="Total 2" xfId="737" xr:uid="{4230E1A4-B284-4021-B40B-F31304A80C5F}"/>
    <cellStyle name="Total 2 2" xfId="738" xr:uid="{C2E367A2-DB96-452F-BF10-4353C43DB682}"/>
    <cellStyle name="Total 2 3" xfId="739" xr:uid="{F70C8BCE-35D7-4103-9F4B-DAAB97EAF99D}"/>
    <cellStyle name="Total 2 4" xfId="740" xr:uid="{0AC4CC47-2A9D-431F-822F-34E574238EFD}"/>
    <cellStyle name="Total 2 5" xfId="741" xr:uid="{7E028360-460A-40A4-9702-8730803C245F}"/>
    <cellStyle name="Total 2_anakia II etapi.xls sm. defeqturi" xfId="742" xr:uid="{3DBF6432-150F-474D-87DA-2B67349A5C58}"/>
    <cellStyle name="Total 3" xfId="743" xr:uid="{E02C11A5-84FD-4557-852E-B0675B8CE6BC}"/>
    <cellStyle name="Total 4" xfId="744" xr:uid="{4E3090CD-B220-46FB-B890-FD539027E972}"/>
    <cellStyle name="Total 4 2" xfId="745" xr:uid="{38BE3F3B-B2F0-484B-AC89-9DF516828F5A}"/>
    <cellStyle name="Total 4_anakia II etapi.xls sm. defeqturi" xfId="746" xr:uid="{F99099F8-9665-4330-A83C-EC90F7BB7EE4}"/>
    <cellStyle name="Total 5" xfId="747" xr:uid="{7312408E-F964-41AB-A6B1-5248FEA66A15}"/>
    <cellStyle name="Total 6" xfId="748" xr:uid="{2CB227B0-F636-4C6D-8D2A-4E14D2106552}"/>
    <cellStyle name="Total 7" xfId="749" xr:uid="{1ACB711A-CF7E-414D-A9B4-58ABD1083B97}"/>
    <cellStyle name="Warning Text 2" xfId="750" xr:uid="{3EE159E9-5302-4B2F-A807-E3D86DCA6BD0}"/>
    <cellStyle name="Warning Text 2 2" xfId="751" xr:uid="{690A5CDF-53D3-46A4-B6C9-2EEDF066B486}"/>
    <cellStyle name="Warning Text 2 3" xfId="752" xr:uid="{C86DBBB0-BE49-4A3E-9AE3-6C74EA06A1CD}"/>
    <cellStyle name="Warning Text 2 4" xfId="753" xr:uid="{88ED05BB-2A73-4D23-9D92-C5686041E96F}"/>
    <cellStyle name="Warning Text 2 5" xfId="754" xr:uid="{80B22DB3-DA68-4182-AF4A-66391A796DE6}"/>
    <cellStyle name="Warning Text 3" xfId="755" xr:uid="{2BC1D7FE-FB90-46A1-B3FA-0F3DD7D99033}"/>
    <cellStyle name="Warning Text 4" xfId="756" xr:uid="{D22D4D2E-9A92-4650-AA01-D784EDB30EFA}"/>
    <cellStyle name="Warning Text 4 2" xfId="757" xr:uid="{651B7CB4-171D-4364-9F0F-0DB9F9DACE07}"/>
    <cellStyle name="Warning Text 5" xfId="758" xr:uid="{B6BC2055-9D40-4C01-B299-6AE331910339}"/>
    <cellStyle name="Warning Text 6" xfId="759" xr:uid="{13581AC8-E439-49B9-A577-16F89C281C16}"/>
    <cellStyle name="Warning Text 7" xfId="760" xr:uid="{B7CF8BA7-2F30-451D-AB67-07B76F57B07D}"/>
    <cellStyle name="Обычный 10" xfId="761" xr:uid="{E4B1752F-6530-4401-9FC2-C6B1A1EF85A9}"/>
    <cellStyle name="Обычный 10 2" xfId="803" xr:uid="{3E7CFABD-A0BD-4EF1-9A9D-B85B8027BCBC}"/>
    <cellStyle name="Обычный 2" xfId="762" xr:uid="{B9E82501-C1BA-4599-B8AF-F7971CFAF7C1}"/>
    <cellStyle name="Обычный 2 2" xfId="6" xr:uid="{B062B948-017D-4B52-BD17-DEB7561F8370}"/>
    <cellStyle name="Обычный 3" xfId="763" xr:uid="{1D2A2DF7-85F2-4327-B3B3-FE3E0666649E}"/>
    <cellStyle name="Обычный 3 2" xfId="764" xr:uid="{3B537205-9D9B-4DE3-A020-F7F703917D57}"/>
    <cellStyle name="Обычный 3 3" xfId="765" xr:uid="{63E66CFD-89A5-4F08-9F55-B779D7FB1437}"/>
    <cellStyle name="Обычный 4" xfId="766" xr:uid="{5A6279A5-01AF-49E6-9880-CF339C0262A9}"/>
    <cellStyle name="Обычный 4 2" xfId="767" xr:uid="{7C89AC3E-B919-4893-8261-2965CD68A076}"/>
    <cellStyle name="Обычный 4 3" xfId="768" xr:uid="{13150122-884B-422E-B406-D5AF9598760A}"/>
    <cellStyle name="Обычный 4 4" xfId="804" xr:uid="{40C5C611-6F4F-4B97-88E3-35D343CE1D8E}"/>
    <cellStyle name="Обычный 5" xfId="769" xr:uid="{E6906D0B-39C3-4E48-9349-5FEFD1EE8AAE}"/>
    <cellStyle name="Обычный 5 2" xfId="770" xr:uid="{BE62ACDD-FD30-4351-B3BB-E5EFD1DB3DC5}"/>
    <cellStyle name="Обычный 5 2 2" xfId="771" xr:uid="{60E2BB7D-33EA-4355-B462-A259B0E9ED08}"/>
    <cellStyle name="Обычный 5 3" xfId="772" xr:uid="{1AF5B28E-B9EA-4A6E-AEB3-D73B1A59876E}"/>
    <cellStyle name="Обычный 5 4" xfId="773" xr:uid="{22D69DC2-78B0-4779-B6BA-3B765DFC7261}"/>
    <cellStyle name="Обычный 6" xfId="774" xr:uid="{38C4FD48-36A0-462D-9AEB-F220183D13BB}"/>
    <cellStyle name="Обычный 6 2" xfId="775" xr:uid="{4D5C68F3-1579-48D2-A598-6E07A64C1EF2}"/>
    <cellStyle name="Обычный 7" xfId="776" xr:uid="{A2F91BFE-2A20-40B2-9434-0F60995AEA6E}"/>
    <cellStyle name="Обычный 8" xfId="777" xr:uid="{D7AE8D81-83DF-41B8-ADC8-79F22A79C99D}"/>
    <cellStyle name="Обычный 8 2" xfId="778" xr:uid="{5075DB3A-F93F-40A9-9E4F-8D3A6103ABE0}"/>
    <cellStyle name="Обычный 9" xfId="779" xr:uid="{5B071365-C650-4EC4-AE4F-BD1B4CDF6133}"/>
    <cellStyle name="Плохой" xfId="805" xr:uid="{EBC8BC2C-59A3-4148-853E-317AB4B0D065}"/>
    <cellStyle name="Процентный 2" xfId="780" xr:uid="{E831F9C3-6995-48A4-B890-5D70D1AF3146}"/>
    <cellStyle name="Процентный 3" xfId="781" xr:uid="{9AA45C67-1950-410D-862F-9D74C9CE77A8}"/>
    <cellStyle name="Процентный 3 2" xfId="782" xr:uid="{C5478746-B653-4619-A63D-17EF868AD8EC}"/>
    <cellStyle name="Финансовый 2" xfId="783" xr:uid="{9F73E409-5CE2-44B3-A9AD-B7F698B67B50}"/>
    <cellStyle name="Финансовый 2 2" xfId="784" xr:uid="{DB080910-76E9-44BB-B8A8-71B4AAEEEA4A}"/>
    <cellStyle name="Финансовый 3" xfId="785" xr:uid="{7003E45B-D64A-4B1F-89A5-6099CF892046}"/>
    <cellStyle name="Финансовый 4" xfId="786" xr:uid="{32A4F55D-F220-40BC-8FF9-BCDFDB0C9788}"/>
    <cellStyle name="Финансовый 5" xfId="787" xr:uid="{0CC4E13F-E475-4E23-9FA0-F9DA47076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189"/>
  <sheetViews>
    <sheetView tabSelected="1" workbookViewId="0">
      <selection activeCell="F17" sqref="F17"/>
    </sheetView>
  </sheetViews>
  <sheetFormatPr defaultColWidth="8.85546875" defaultRowHeight="15" x14ac:dyDescent="0.25"/>
  <cols>
    <col min="1" max="1" width="3.7109375" style="77" customWidth="1"/>
    <col min="2" max="2" width="40.7109375" style="77" customWidth="1"/>
    <col min="3" max="12" width="10.7109375" style="77" customWidth="1"/>
    <col min="13" max="13" width="3.7109375" style="77" customWidth="1"/>
    <col min="14" max="16384" width="8.85546875" style="77"/>
  </cols>
  <sheetData>
    <row r="1" spans="1:18" ht="15.75" x14ac:dyDescent="0.25">
      <c r="A1" s="110" t="s">
        <v>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8" ht="15.75" x14ac:dyDescent="0.3">
      <c r="A2" s="78"/>
      <c r="B2" s="78"/>
      <c r="C2" s="78"/>
      <c r="D2" s="78"/>
      <c r="E2" s="78"/>
      <c r="F2" s="78"/>
      <c r="G2" s="78"/>
      <c r="H2" s="1"/>
      <c r="I2" s="1"/>
      <c r="J2" s="1"/>
      <c r="K2" s="1"/>
      <c r="L2" s="1"/>
    </row>
    <row r="3" spans="1:18" ht="15.75" x14ac:dyDescent="0.3">
      <c r="A3" s="6" t="s">
        <v>0</v>
      </c>
      <c r="B3" s="3"/>
      <c r="C3" s="6"/>
      <c r="D3" s="3"/>
      <c r="E3" s="6"/>
      <c r="F3" s="6"/>
      <c r="G3" s="6"/>
      <c r="H3" s="6"/>
      <c r="I3" s="6"/>
      <c r="J3" s="7" t="s">
        <v>1</v>
      </c>
      <c r="K3" s="55">
        <f>L188</f>
        <v>0</v>
      </c>
      <c r="L3" s="8" t="s">
        <v>2</v>
      </c>
    </row>
    <row r="4" spans="1:18" ht="15.75" x14ac:dyDescent="0.3">
      <c r="A4" s="9" t="s">
        <v>121</v>
      </c>
      <c r="B4" s="3"/>
      <c r="C4" s="6"/>
      <c r="D4" s="2"/>
      <c r="E4" s="10"/>
      <c r="F4" s="10"/>
      <c r="G4" s="6"/>
      <c r="H4" s="6"/>
      <c r="I4" s="6"/>
      <c r="J4" s="7" t="s">
        <v>3</v>
      </c>
      <c r="K4" s="55">
        <f>G178</f>
        <v>0</v>
      </c>
      <c r="L4" s="8" t="s">
        <v>2</v>
      </c>
    </row>
    <row r="5" spans="1:18" ht="15.75" x14ac:dyDescent="0.3">
      <c r="A5" s="1"/>
      <c r="B5" s="1"/>
      <c r="C5" s="11"/>
      <c r="D5" s="11"/>
      <c r="E5" s="11"/>
      <c r="F5" s="11"/>
      <c r="G5" s="1"/>
      <c r="H5" s="1"/>
      <c r="I5" s="1"/>
      <c r="J5" s="1"/>
      <c r="K5" s="1"/>
      <c r="L5" s="1"/>
    </row>
    <row r="6" spans="1:18" ht="14.45" customHeight="1" x14ac:dyDescent="0.25">
      <c r="A6" s="111" t="s">
        <v>7</v>
      </c>
      <c r="B6" s="124" t="s">
        <v>14</v>
      </c>
      <c r="C6" s="111" t="s">
        <v>13</v>
      </c>
      <c r="D6" s="122"/>
      <c r="E6" s="112"/>
      <c r="F6" s="111" t="s">
        <v>4</v>
      </c>
      <c r="G6" s="112"/>
      <c r="H6" s="111" t="s">
        <v>5</v>
      </c>
      <c r="I6" s="112"/>
      <c r="J6" s="115" t="s">
        <v>12</v>
      </c>
      <c r="K6" s="116"/>
      <c r="L6" s="119" t="s">
        <v>6</v>
      </c>
      <c r="N6" s="109" t="s">
        <v>17</v>
      </c>
      <c r="O6" s="109"/>
      <c r="P6" s="109"/>
      <c r="Q6" s="109"/>
      <c r="R6" s="109"/>
    </row>
    <row r="7" spans="1:18" ht="16.149999999999999" customHeight="1" x14ac:dyDescent="0.25">
      <c r="A7" s="125"/>
      <c r="B7" s="124"/>
      <c r="C7" s="113"/>
      <c r="D7" s="123"/>
      <c r="E7" s="114"/>
      <c r="F7" s="113"/>
      <c r="G7" s="114"/>
      <c r="H7" s="113"/>
      <c r="I7" s="114"/>
      <c r="J7" s="117"/>
      <c r="K7" s="118"/>
      <c r="L7" s="120"/>
      <c r="N7" s="109"/>
      <c r="O7" s="109"/>
      <c r="P7" s="109"/>
      <c r="Q7" s="109"/>
      <c r="R7" s="109"/>
    </row>
    <row r="8" spans="1:18" ht="16.149999999999999" customHeight="1" x14ac:dyDescent="0.25">
      <c r="A8" s="125"/>
      <c r="B8" s="124"/>
      <c r="C8" s="119" t="s">
        <v>8</v>
      </c>
      <c r="D8" s="119" t="s">
        <v>9</v>
      </c>
      <c r="E8" s="119" t="s">
        <v>10</v>
      </c>
      <c r="F8" s="119" t="s">
        <v>15</v>
      </c>
      <c r="G8" s="119" t="s">
        <v>10</v>
      </c>
      <c r="H8" s="119" t="s">
        <v>15</v>
      </c>
      <c r="I8" s="119" t="s">
        <v>10</v>
      </c>
      <c r="J8" s="119" t="s">
        <v>15</v>
      </c>
      <c r="K8" s="119" t="s">
        <v>10</v>
      </c>
      <c r="L8" s="120"/>
      <c r="N8" s="109"/>
      <c r="O8" s="109"/>
      <c r="P8" s="109"/>
      <c r="Q8" s="109"/>
      <c r="R8" s="109"/>
    </row>
    <row r="9" spans="1:18" ht="16.149999999999999" customHeight="1" x14ac:dyDescent="0.25">
      <c r="A9" s="113"/>
      <c r="B9" s="124"/>
      <c r="C9" s="121"/>
      <c r="D9" s="121"/>
      <c r="E9" s="121"/>
      <c r="F9" s="121"/>
      <c r="G9" s="121"/>
      <c r="H9" s="121"/>
      <c r="I9" s="121"/>
      <c r="J9" s="121"/>
      <c r="K9" s="121"/>
      <c r="L9" s="121"/>
      <c r="N9" s="109"/>
      <c r="O9" s="109"/>
      <c r="P9" s="109"/>
      <c r="Q9" s="109"/>
      <c r="R9" s="109"/>
    </row>
    <row r="10" spans="1:18" ht="15.75" x14ac:dyDescent="0.3">
      <c r="A10" s="12" t="s">
        <v>11</v>
      </c>
      <c r="B10" s="4">
        <v>2</v>
      </c>
      <c r="C10" s="12">
        <v>3</v>
      </c>
      <c r="D10" s="4">
        <v>4</v>
      </c>
      <c r="E10" s="13">
        <v>5</v>
      </c>
      <c r="F10" s="5">
        <v>6</v>
      </c>
      <c r="G10" s="12">
        <v>7</v>
      </c>
      <c r="H10" s="4">
        <v>8</v>
      </c>
      <c r="I10" s="5">
        <v>9</v>
      </c>
      <c r="J10" s="4">
        <v>10</v>
      </c>
      <c r="K10" s="12">
        <v>11</v>
      </c>
      <c r="L10" s="4">
        <v>12</v>
      </c>
      <c r="N10" s="109"/>
      <c r="O10" s="109"/>
      <c r="P10" s="109"/>
      <c r="Q10" s="109"/>
      <c r="R10" s="109"/>
    </row>
    <row r="11" spans="1:18" ht="16.5" x14ac:dyDescent="0.25">
      <c r="A11" s="87"/>
      <c r="B11" s="88" t="s">
        <v>22</v>
      </c>
      <c r="C11" s="87"/>
      <c r="D11" s="89"/>
      <c r="E11" s="89"/>
      <c r="F11" s="89"/>
      <c r="G11" s="89"/>
      <c r="H11" s="87"/>
      <c r="I11" s="87"/>
      <c r="J11" s="89"/>
      <c r="K11" s="87"/>
      <c r="L11" s="89"/>
      <c r="M11" s="79"/>
    </row>
    <row r="12" spans="1:18" ht="15.75" x14ac:dyDescent="0.25">
      <c r="A12" s="16">
        <v>1</v>
      </c>
      <c r="B12" s="56" t="s">
        <v>34</v>
      </c>
      <c r="C12" s="56" t="s">
        <v>20</v>
      </c>
      <c r="D12" s="14"/>
      <c r="E12" s="14">
        <v>2.2000000000000002</v>
      </c>
      <c r="F12" s="22"/>
      <c r="G12" s="22"/>
      <c r="H12" s="22"/>
      <c r="I12" s="22"/>
      <c r="J12" s="22"/>
      <c r="K12" s="22"/>
      <c r="L12" s="106">
        <f>G12+I12+K12</f>
        <v>0</v>
      </c>
      <c r="M12" s="79"/>
    </row>
    <row r="13" spans="1:18" ht="15.75" x14ac:dyDescent="0.3">
      <c r="A13" s="19"/>
      <c r="B13" s="19" t="s">
        <v>18</v>
      </c>
      <c r="C13" s="19" t="s">
        <v>20</v>
      </c>
      <c r="D13" s="17">
        <v>1</v>
      </c>
      <c r="E13" s="17">
        <f>E12*D13</f>
        <v>2.2000000000000002</v>
      </c>
      <c r="F13" s="22"/>
      <c r="G13" s="22"/>
      <c r="H13" s="21"/>
      <c r="I13" s="22"/>
      <c r="J13" s="21"/>
      <c r="K13" s="22"/>
      <c r="L13" s="107">
        <f t="shared" ref="L13:L64" si="0">G13+I13+K13</f>
        <v>0</v>
      </c>
      <c r="M13" s="79"/>
    </row>
    <row r="14" spans="1:18" ht="15.75" x14ac:dyDescent="0.3">
      <c r="A14" s="19"/>
      <c r="B14" s="19" t="s">
        <v>33</v>
      </c>
      <c r="C14" s="19" t="s">
        <v>20</v>
      </c>
      <c r="D14" s="17">
        <v>1.0149999999999999</v>
      </c>
      <c r="E14" s="17">
        <f>E12*D14</f>
        <v>2.2330000000000001</v>
      </c>
      <c r="F14" s="20"/>
      <c r="G14" s="22"/>
      <c r="H14" s="18"/>
      <c r="I14" s="28"/>
      <c r="J14" s="21"/>
      <c r="K14" s="22"/>
      <c r="L14" s="107">
        <f t="shared" si="0"/>
        <v>0</v>
      </c>
      <c r="M14" s="79"/>
    </row>
    <row r="15" spans="1:18" ht="15.75" x14ac:dyDescent="0.3">
      <c r="A15" s="19"/>
      <c r="B15" s="19" t="s">
        <v>35</v>
      </c>
      <c r="C15" s="19" t="s">
        <v>106</v>
      </c>
      <c r="D15" s="17">
        <v>1</v>
      </c>
      <c r="E15" s="17">
        <v>1</v>
      </c>
      <c r="F15" s="20"/>
      <c r="G15" s="22"/>
      <c r="H15" s="18"/>
      <c r="I15" s="22"/>
      <c r="J15" s="21"/>
      <c r="K15" s="28"/>
      <c r="L15" s="107">
        <f t="shared" si="0"/>
        <v>0</v>
      </c>
      <c r="M15" s="79"/>
    </row>
    <row r="16" spans="1:18" ht="15.75" x14ac:dyDescent="0.3">
      <c r="A16" s="19"/>
      <c r="B16" s="19" t="s">
        <v>27</v>
      </c>
      <c r="C16" s="19" t="s">
        <v>28</v>
      </c>
      <c r="D16" s="17">
        <v>2.29</v>
      </c>
      <c r="E16" s="17">
        <f>E12*D16</f>
        <v>5.0380000000000003</v>
      </c>
      <c r="F16" s="20"/>
      <c r="G16" s="22"/>
      <c r="H16" s="18"/>
      <c r="I16" s="28"/>
      <c r="J16" s="21"/>
      <c r="K16" s="22"/>
      <c r="L16" s="107">
        <f t="shared" si="0"/>
        <v>0</v>
      </c>
      <c r="M16" s="79"/>
    </row>
    <row r="17" spans="1:14" ht="15.75" x14ac:dyDescent="0.3">
      <c r="A17" s="19"/>
      <c r="B17" s="19" t="s">
        <v>105</v>
      </c>
      <c r="C17" s="19" t="s">
        <v>20</v>
      </c>
      <c r="D17" s="26">
        <v>4.2900000000000001E-2</v>
      </c>
      <c r="E17" s="17">
        <f>E12*D17</f>
        <v>9.4380000000000006E-2</v>
      </c>
      <c r="F17" s="20"/>
      <c r="G17" s="22"/>
      <c r="H17" s="18"/>
      <c r="I17" s="28"/>
      <c r="J17" s="21"/>
      <c r="K17" s="22"/>
      <c r="L17" s="107">
        <f t="shared" si="0"/>
        <v>0</v>
      </c>
      <c r="M17" s="79"/>
      <c r="N17" s="80"/>
    </row>
    <row r="18" spans="1:14" ht="15.75" x14ac:dyDescent="0.3">
      <c r="A18" s="19"/>
      <c r="B18" s="57" t="s">
        <v>36</v>
      </c>
      <c r="C18" s="19" t="s">
        <v>21</v>
      </c>
      <c r="D18" s="17">
        <v>1.04</v>
      </c>
      <c r="E18" s="17">
        <f>(6+11.7+31.9+9)*1.04/1000</f>
        <v>6.0943999999999998E-2</v>
      </c>
      <c r="F18" s="20"/>
      <c r="G18" s="22"/>
      <c r="H18" s="25"/>
      <c r="I18" s="28"/>
      <c r="J18" s="21"/>
      <c r="K18" s="22"/>
      <c r="L18" s="107">
        <f t="shared" si="0"/>
        <v>0</v>
      </c>
      <c r="M18" s="79"/>
    </row>
    <row r="19" spans="1:14" ht="15.75" x14ac:dyDescent="0.3">
      <c r="A19" s="19"/>
      <c r="B19" s="58" t="s">
        <v>37</v>
      </c>
      <c r="C19" s="19" t="s">
        <v>21</v>
      </c>
      <c r="D19" s="17">
        <v>1.04</v>
      </c>
      <c r="E19" s="17">
        <f>(189.9+126+73.8+17.8+27.7+30.3+5.9)*1.04/1000</f>
        <v>0.49025599999999997</v>
      </c>
      <c r="F19" s="20"/>
      <c r="G19" s="22"/>
      <c r="H19" s="25"/>
      <c r="I19" s="28"/>
      <c r="J19" s="21"/>
      <c r="K19" s="22"/>
      <c r="L19" s="107">
        <f t="shared" si="0"/>
        <v>0</v>
      </c>
      <c r="M19" s="79"/>
    </row>
    <row r="20" spans="1:14" ht="15.75" x14ac:dyDescent="0.3">
      <c r="A20" s="19"/>
      <c r="B20" s="58" t="s">
        <v>38</v>
      </c>
      <c r="C20" s="19" t="s">
        <v>30</v>
      </c>
      <c r="D20" s="17">
        <v>6</v>
      </c>
      <c r="E20" s="17">
        <f>(E18+E19)*D20</f>
        <v>3.3071999999999995</v>
      </c>
      <c r="F20" s="20"/>
      <c r="G20" s="22"/>
      <c r="H20" s="25"/>
      <c r="I20" s="28"/>
      <c r="J20" s="21"/>
      <c r="K20" s="22"/>
      <c r="L20" s="107">
        <f t="shared" si="0"/>
        <v>0</v>
      </c>
      <c r="M20" s="79"/>
    </row>
    <row r="21" spans="1:14" ht="15.75" x14ac:dyDescent="0.3">
      <c r="A21" s="19"/>
      <c r="B21" s="19" t="s">
        <v>23</v>
      </c>
      <c r="C21" s="19" t="s">
        <v>2</v>
      </c>
      <c r="D21" s="17">
        <v>0.39</v>
      </c>
      <c r="E21" s="17">
        <f>E12*D21</f>
        <v>0.8580000000000001</v>
      </c>
      <c r="F21" s="20"/>
      <c r="G21" s="22"/>
      <c r="H21" s="18"/>
      <c r="I21" s="22"/>
      <c r="J21" s="21"/>
      <c r="K21" s="22"/>
      <c r="L21" s="106">
        <f t="shared" si="0"/>
        <v>0</v>
      </c>
      <c r="M21" s="79"/>
    </row>
    <row r="22" spans="1:14" ht="15.75" x14ac:dyDescent="0.25">
      <c r="A22" s="16">
        <v>2</v>
      </c>
      <c r="B22" s="56" t="s">
        <v>39</v>
      </c>
      <c r="C22" s="56" t="s">
        <v>20</v>
      </c>
      <c r="D22" s="14"/>
      <c r="E22" s="14">
        <v>0.192</v>
      </c>
      <c r="F22" s="22"/>
      <c r="G22" s="22"/>
      <c r="H22" s="15"/>
      <c r="I22" s="22"/>
      <c r="J22" s="22"/>
      <c r="K22" s="22"/>
      <c r="L22" s="106">
        <f t="shared" si="0"/>
        <v>0</v>
      </c>
      <c r="M22" s="79"/>
    </row>
    <row r="23" spans="1:14" ht="15.75" x14ac:dyDescent="0.3">
      <c r="A23" s="19"/>
      <c r="B23" s="19" t="s">
        <v>18</v>
      </c>
      <c r="C23" s="16" t="s">
        <v>20</v>
      </c>
      <c r="D23" s="17">
        <v>1</v>
      </c>
      <c r="E23" s="17">
        <f>E22*D23</f>
        <v>0.192</v>
      </c>
      <c r="F23" s="18"/>
      <c r="G23" s="22"/>
      <c r="H23" s="20"/>
      <c r="I23" s="22"/>
      <c r="J23" s="20"/>
      <c r="K23" s="22"/>
      <c r="L23" s="106">
        <f t="shared" si="0"/>
        <v>0</v>
      </c>
      <c r="M23" s="79"/>
    </row>
    <row r="24" spans="1:14" ht="15.75" x14ac:dyDescent="0.3">
      <c r="A24" s="19"/>
      <c r="B24" s="19" t="s">
        <v>33</v>
      </c>
      <c r="C24" s="19" t="s">
        <v>20</v>
      </c>
      <c r="D24" s="17">
        <v>1.0149999999999999</v>
      </c>
      <c r="E24" s="17">
        <f>E22*D24</f>
        <v>0.19488</v>
      </c>
      <c r="F24" s="20"/>
      <c r="G24" s="22"/>
      <c r="H24" s="18"/>
      <c r="I24" s="28"/>
      <c r="J24" s="21"/>
      <c r="K24" s="22"/>
      <c r="L24" s="107">
        <f t="shared" si="0"/>
        <v>0</v>
      </c>
      <c r="M24" s="79"/>
    </row>
    <row r="25" spans="1:14" ht="15.75" x14ac:dyDescent="0.3">
      <c r="A25" s="19"/>
      <c r="B25" s="19" t="s">
        <v>35</v>
      </c>
      <c r="C25" s="19" t="s">
        <v>106</v>
      </c>
      <c r="D25" s="17">
        <v>1</v>
      </c>
      <c r="E25" s="17">
        <f>E24*D25</f>
        <v>0.19488</v>
      </c>
      <c r="F25" s="20"/>
      <c r="G25" s="22"/>
      <c r="H25" s="18"/>
      <c r="I25" s="22"/>
      <c r="J25" s="21"/>
      <c r="K25" s="22"/>
      <c r="L25" s="106">
        <f t="shared" si="0"/>
        <v>0</v>
      </c>
      <c r="M25" s="79"/>
    </row>
    <row r="26" spans="1:14" ht="15.75" x14ac:dyDescent="0.3">
      <c r="A26" s="19"/>
      <c r="B26" s="19" t="s">
        <v>27</v>
      </c>
      <c r="C26" s="19" t="s">
        <v>28</v>
      </c>
      <c r="D26" s="17">
        <v>2.42</v>
      </c>
      <c r="E26" s="17">
        <f>E22*D26</f>
        <v>0.46464</v>
      </c>
      <c r="F26" s="20"/>
      <c r="G26" s="22"/>
      <c r="H26" s="18"/>
      <c r="I26" s="28"/>
      <c r="J26" s="21"/>
      <c r="K26" s="22"/>
      <c r="L26" s="107">
        <f t="shared" si="0"/>
        <v>0</v>
      </c>
      <c r="M26" s="79"/>
    </row>
    <row r="27" spans="1:14" ht="15.75" x14ac:dyDescent="0.3">
      <c r="A27" s="19"/>
      <c r="B27" s="19" t="s">
        <v>105</v>
      </c>
      <c r="C27" s="19" t="s">
        <v>20</v>
      </c>
      <c r="D27" s="26">
        <v>5.8099999999999999E-2</v>
      </c>
      <c r="E27" s="17">
        <f>E22*D27</f>
        <v>1.1155200000000001E-2</v>
      </c>
      <c r="F27" s="20"/>
      <c r="G27" s="22"/>
      <c r="H27" s="18"/>
      <c r="I27" s="28"/>
      <c r="J27" s="21"/>
      <c r="K27" s="22"/>
      <c r="L27" s="107">
        <f t="shared" si="0"/>
        <v>0</v>
      </c>
      <c r="M27" s="79"/>
    </row>
    <row r="28" spans="1:14" ht="15.75" x14ac:dyDescent="0.3">
      <c r="A28" s="19"/>
      <c r="B28" s="19" t="s">
        <v>31</v>
      </c>
      <c r="C28" s="19" t="s">
        <v>30</v>
      </c>
      <c r="D28" s="17">
        <v>1.5</v>
      </c>
      <c r="E28" s="17">
        <f>E22*D28</f>
        <v>0.28800000000000003</v>
      </c>
      <c r="F28" s="20"/>
      <c r="G28" s="22"/>
      <c r="H28" s="18"/>
      <c r="I28" s="28"/>
      <c r="J28" s="21"/>
      <c r="K28" s="22"/>
      <c r="L28" s="107">
        <f t="shared" si="0"/>
        <v>0</v>
      </c>
      <c r="M28" s="79"/>
    </row>
    <row r="29" spans="1:14" ht="15.75" x14ac:dyDescent="0.3">
      <c r="A29" s="19"/>
      <c r="B29" s="57" t="s">
        <v>36</v>
      </c>
      <c r="C29" s="19" t="s">
        <v>21</v>
      </c>
      <c r="D29" s="17">
        <f>D18</f>
        <v>1.04</v>
      </c>
      <c r="E29" s="17">
        <f>5.9*1.04/1000</f>
        <v>6.1360000000000008E-3</v>
      </c>
      <c r="F29" s="20"/>
      <c r="G29" s="22"/>
      <c r="H29" s="25"/>
      <c r="I29" s="22"/>
      <c r="J29" s="21"/>
      <c r="K29" s="22"/>
      <c r="L29" s="106">
        <f t="shared" si="0"/>
        <v>0</v>
      </c>
      <c r="M29" s="79"/>
    </row>
    <row r="30" spans="1:14" ht="15.75" x14ac:dyDescent="0.3">
      <c r="A30" s="19"/>
      <c r="B30" s="58" t="s">
        <v>40</v>
      </c>
      <c r="C30" s="19" t="s">
        <v>21</v>
      </c>
      <c r="D30" s="17">
        <f>D19</f>
        <v>1.04</v>
      </c>
      <c r="E30" s="17">
        <f>4.4*1.04/1000</f>
        <v>4.5760000000000002E-3</v>
      </c>
      <c r="F30" s="20"/>
      <c r="G30" s="22"/>
      <c r="H30" s="25"/>
      <c r="I30" s="22"/>
      <c r="J30" s="21"/>
      <c r="K30" s="22"/>
      <c r="L30" s="107">
        <f t="shared" si="0"/>
        <v>0</v>
      </c>
      <c r="M30" s="79"/>
    </row>
    <row r="31" spans="1:14" ht="15.75" x14ac:dyDescent="0.3">
      <c r="A31" s="19"/>
      <c r="B31" s="58" t="s">
        <v>38</v>
      </c>
      <c r="C31" s="19" t="s">
        <v>30</v>
      </c>
      <c r="D31" s="17">
        <v>6</v>
      </c>
      <c r="E31" s="17">
        <f>(E29+E30)*D31</f>
        <v>6.427200000000001E-2</v>
      </c>
      <c r="F31" s="20"/>
      <c r="G31" s="22"/>
      <c r="H31" s="25"/>
      <c r="I31" s="22"/>
      <c r="J31" s="21"/>
      <c r="K31" s="22"/>
      <c r="L31" s="107">
        <f t="shared" si="0"/>
        <v>0</v>
      </c>
      <c r="M31" s="79"/>
    </row>
    <row r="32" spans="1:14" ht="15.75" x14ac:dyDescent="0.3">
      <c r="A32" s="19"/>
      <c r="B32" s="19" t="s">
        <v>23</v>
      </c>
      <c r="C32" s="19" t="s">
        <v>2</v>
      </c>
      <c r="D32" s="17">
        <v>2.6</v>
      </c>
      <c r="E32" s="17">
        <f>E22*D32</f>
        <v>0.49920000000000003</v>
      </c>
      <c r="F32" s="20"/>
      <c r="G32" s="22"/>
      <c r="H32" s="18"/>
      <c r="I32" s="22"/>
      <c r="J32" s="21"/>
      <c r="K32" s="22"/>
      <c r="L32" s="108">
        <f t="shared" si="0"/>
        <v>0</v>
      </c>
      <c r="M32" s="79"/>
    </row>
    <row r="33" spans="1:13" ht="31.5" x14ac:dyDescent="0.25">
      <c r="A33" s="16">
        <v>3</v>
      </c>
      <c r="B33" s="56" t="s">
        <v>41</v>
      </c>
      <c r="C33" s="56" t="s">
        <v>20</v>
      </c>
      <c r="D33" s="14"/>
      <c r="E33" s="14">
        <v>2.4500000000000002</v>
      </c>
      <c r="F33" s="22"/>
      <c r="G33" s="22"/>
      <c r="H33" s="22"/>
      <c r="I33" s="22"/>
      <c r="J33" s="15"/>
      <c r="K33" s="22"/>
      <c r="L33" s="22">
        <f t="shared" si="0"/>
        <v>0</v>
      </c>
      <c r="M33" s="79"/>
    </row>
    <row r="34" spans="1:13" ht="15.75" x14ac:dyDescent="0.3">
      <c r="A34" s="19"/>
      <c r="B34" s="19" t="s">
        <v>18</v>
      </c>
      <c r="C34" s="16" t="s">
        <v>20</v>
      </c>
      <c r="D34" s="17">
        <v>1</v>
      </c>
      <c r="E34" s="17">
        <f>E33*D34</f>
        <v>2.4500000000000002</v>
      </c>
      <c r="F34" s="18"/>
      <c r="G34" s="22"/>
      <c r="H34" s="21"/>
      <c r="I34" s="22"/>
      <c r="J34" s="21"/>
      <c r="K34" s="22"/>
      <c r="L34" s="107">
        <f t="shared" si="0"/>
        <v>0</v>
      </c>
      <c r="M34" s="79"/>
    </row>
    <row r="35" spans="1:13" ht="15.75" x14ac:dyDescent="0.3">
      <c r="A35" s="19"/>
      <c r="B35" s="19" t="s">
        <v>42</v>
      </c>
      <c r="C35" s="19" t="s">
        <v>20</v>
      </c>
      <c r="D35" s="17">
        <v>1.0149999999999999</v>
      </c>
      <c r="E35" s="17">
        <f>E33*D35</f>
        <v>2.4867499999999998</v>
      </c>
      <c r="F35" s="20"/>
      <c r="G35" s="22"/>
      <c r="H35" s="18"/>
      <c r="I35" s="28"/>
      <c r="J35" s="21"/>
      <c r="K35" s="22"/>
      <c r="L35" s="107">
        <f t="shared" si="0"/>
        <v>0</v>
      </c>
      <c r="M35" s="79"/>
    </row>
    <row r="36" spans="1:13" ht="15.75" x14ac:dyDescent="0.3">
      <c r="A36" s="19"/>
      <c r="B36" s="19" t="s">
        <v>35</v>
      </c>
      <c r="C36" s="19" t="s">
        <v>106</v>
      </c>
      <c r="D36" s="17">
        <v>0.1</v>
      </c>
      <c r="E36" s="17">
        <f>E33*D36</f>
        <v>0.24500000000000002</v>
      </c>
      <c r="F36" s="20"/>
      <c r="G36" s="22"/>
      <c r="H36" s="18"/>
      <c r="I36" s="22"/>
      <c r="J36" s="21"/>
      <c r="K36" s="28"/>
      <c r="L36" s="107">
        <f t="shared" si="0"/>
        <v>0</v>
      </c>
      <c r="M36" s="79"/>
    </row>
    <row r="37" spans="1:13" ht="15.75" x14ac:dyDescent="0.3">
      <c r="A37" s="19"/>
      <c r="B37" s="19" t="s">
        <v>27</v>
      </c>
      <c r="C37" s="19" t="s">
        <v>28</v>
      </c>
      <c r="D37" s="17">
        <v>1.4</v>
      </c>
      <c r="E37" s="17">
        <f>E33*D37</f>
        <v>3.43</v>
      </c>
      <c r="F37" s="20"/>
      <c r="G37" s="22"/>
      <c r="H37" s="18"/>
      <c r="I37" s="28"/>
      <c r="J37" s="21"/>
      <c r="K37" s="22"/>
      <c r="L37" s="107">
        <f t="shared" si="0"/>
        <v>0</v>
      </c>
      <c r="M37" s="79"/>
    </row>
    <row r="38" spans="1:13" ht="15.75" x14ac:dyDescent="0.3">
      <c r="A38" s="16"/>
      <c r="B38" s="16" t="s">
        <v>105</v>
      </c>
      <c r="C38" s="16" t="s">
        <v>20</v>
      </c>
      <c r="D38" s="59">
        <v>1.4500000000000001E-2</v>
      </c>
      <c r="E38" s="23">
        <f>E33*D38</f>
        <v>3.5525000000000001E-2</v>
      </c>
      <c r="F38" s="22"/>
      <c r="G38" s="22"/>
      <c r="H38" s="18"/>
      <c r="I38" s="28"/>
      <c r="J38" s="28"/>
      <c r="K38" s="22"/>
      <c r="L38" s="107">
        <f t="shared" si="0"/>
        <v>0</v>
      </c>
      <c r="M38" s="79"/>
    </row>
    <row r="39" spans="1:13" ht="15.75" x14ac:dyDescent="0.3">
      <c r="A39" s="19"/>
      <c r="B39" s="19" t="s">
        <v>31</v>
      </c>
      <c r="C39" s="19" t="s">
        <v>43</v>
      </c>
      <c r="D39" s="26">
        <v>2.5</v>
      </c>
      <c r="E39" s="17">
        <f>E33*D39</f>
        <v>6.125</v>
      </c>
      <c r="F39" s="20"/>
      <c r="G39" s="22"/>
      <c r="H39" s="18"/>
      <c r="I39" s="28"/>
      <c r="J39" s="21"/>
      <c r="K39" s="22"/>
      <c r="L39" s="107">
        <f t="shared" si="0"/>
        <v>0</v>
      </c>
      <c r="M39" s="79"/>
    </row>
    <row r="40" spans="1:13" ht="15.75" x14ac:dyDescent="0.3">
      <c r="A40" s="19"/>
      <c r="B40" s="57" t="s">
        <v>36</v>
      </c>
      <c r="C40" s="19" t="s">
        <v>21</v>
      </c>
      <c r="D40" s="17">
        <f>D29</f>
        <v>1.04</v>
      </c>
      <c r="E40" s="17">
        <f>(27.6+60.2)*1.04/1000</f>
        <v>9.1312000000000018E-2</v>
      </c>
      <c r="F40" s="20"/>
      <c r="G40" s="22"/>
      <c r="H40" s="25"/>
      <c r="I40" s="28"/>
      <c r="J40" s="21"/>
      <c r="K40" s="22"/>
      <c r="L40" s="107">
        <f t="shared" si="0"/>
        <v>0</v>
      </c>
      <c r="M40" s="79"/>
    </row>
    <row r="41" spans="1:13" ht="15.75" x14ac:dyDescent="0.3">
      <c r="A41" s="19"/>
      <c r="B41" s="58" t="s">
        <v>40</v>
      </c>
      <c r="C41" s="19" t="s">
        <v>21</v>
      </c>
      <c r="D41" s="17">
        <f t="shared" ref="D41" si="1">D30</f>
        <v>1.04</v>
      </c>
      <c r="E41" s="17">
        <f>(69)*1.04/1000</f>
        <v>7.1760000000000004E-2</v>
      </c>
      <c r="F41" s="20"/>
      <c r="G41" s="22"/>
      <c r="H41" s="25"/>
      <c r="I41" s="28"/>
      <c r="J41" s="21"/>
      <c r="K41" s="22"/>
      <c r="L41" s="107">
        <f t="shared" si="0"/>
        <v>0</v>
      </c>
      <c r="M41" s="79"/>
    </row>
    <row r="42" spans="1:13" ht="15.75" x14ac:dyDescent="0.3">
      <c r="A42" s="19"/>
      <c r="B42" s="58" t="s">
        <v>44</v>
      </c>
      <c r="C42" s="19" t="s">
        <v>21</v>
      </c>
      <c r="D42" s="17">
        <f>D41</f>
        <v>1.04</v>
      </c>
      <c r="E42" s="17">
        <f>(197.2)*1.04/1000</f>
        <v>0.20508799999999999</v>
      </c>
      <c r="F42" s="20"/>
      <c r="G42" s="22"/>
      <c r="H42" s="25"/>
      <c r="I42" s="22"/>
      <c r="J42" s="21"/>
      <c r="K42" s="22"/>
      <c r="L42" s="107">
        <f t="shared" si="0"/>
        <v>0</v>
      </c>
      <c r="M42" s="79"/>
    </row>
    <row r="43" spans="1:13" ht="15.75" x14ac:dyDescent="0.3">
      <c r="A43" s="19"/>
      <c r="B43" s="58" t="s">
        <v>38</v>
      </c>
      <c r="C43" s="19" t="s">
        <v>30</v>
      </c>
      <c r="D43" s="17">
        <v>6</v>
      </c>
      <c r="E43" s="17">
        <f>(E40+E41+E42)*D43</f>
        <v>2.2089600000000003</v>
      </c>
      <c r="F43" s="20"/>
      <c r="G43" s="22"/>
      <c r="H43" s="25"/>
      <c r="I43" s="22"/>
      <c r="J43" s="21"/>
      <c r="K43" s="22"/>
      <c r="L43" s="106">
        <f t="shared" si="0"/>
        <v>0</v>
      </c>
      <c r="M43" s="79"/>
    </row>
    <row r="44" spans="1:13" ht="15.75" x14ac:dyDescent="0.3">
      <c r="A44" s="19"/>
      <c r="B44" s="19" t="s">
        <v>23</v>
      </c>
      <c r="C44" s="19" t="s">
        <v>2</v>
      </c>
      <c r="D44" s="17">
        <v>0.74</v>
      </c>
      <c r="E44" s="17">
        <f>E33*D44</f>
        <v>1.8130000000000002</v>
      </c>
      <c r="F44" s="20"/>
      <c r="G44" s="22"/>
      <c r="H44" s="18"/>
      <c r="I44" s="22"/>
      <c r="J44" s="21"/>
      <c r="K44" s="22"/>
      <c r="L44" s="106">
        <f t="shared" si="0"/>
        <v>0</v>
      </c>
      <c r="M44" s="79"/>
    </row>
    <row r="45" spans="1:13" ht="19.149999999999999" customHeight="1" x14ac:dyDescent="0.25">
      <c r="A45" s="16">
        <v>4</v>
      </c>
      <c r="B45" s="56" t="s">
        <v>45</v>
      </c>
      <c r="C45" s="56" t="s">
        <v>20</v>
      </c>
      <c r="D45" s="14"/>
      <c r="E45" s="14">
        <v>13.31</v>
      </c>
      <c r="F45" s="22"/>
      <c r="G45" s="22"/>
      <c r="H45" s="22"/>
      <c r="I45" s="22"/>
      <c r="J45" s="22"/>
      <c r="K45" s="22"/>
      <c r="L45" s="22">
        <f t="shared" si="0"/>
        <v>0</v>
      </c>
      <c r="M45" s="79"/>
    </row>
    <row r="46" spans="1:13" ht="15.75" x14ac:dyDescent="0.3">
      <c r="A46" s="19"/>
      <c r="B46" s="19" t="s">
        <v>18</v>
      </c>
      <c r="C46" s="16" t="s">
        <v>20</v>
      </c>
      <c r="D46" s="17">
        <v>1</v>
      </c>
      <c r="E46" s="17">
        <f>E45*D46</f>
        <v>13.31</v>
      </c>
      <c r="F46" s="18"/>
      <c r="G46" s="28"/>
      <c r="H46" s="21"/>
      <c r="I46" s="22"/>
      <c r="J46" s="21"/>
      <c r="K46" s="22"/>
      <c r="L46" s="107">
        <f t="shared" si="0"/>
        <v>0</v>
      </c>
      <c r="M46" s="79"/>
    </row>
    <row r="47" spans="1:13" ht="15.75" x14ac:dyDescent="0.3">
      <c r="A47" s="19"/>
      <c r="B47" s="19" t="s">
        <v>29</v>
      </c>
      <c r="C47" s="19" t="s">
        <v>20</v>
      </c>
      <c r="D47" s="17">
        <v>1.0149999999999999</v>
      </c>
      <c r="E47" s="17">
        <f>E45*D47</f>
        <v>13.509649999999999</v>
      </c>
      <c r="F47" s="20"/>
      <c r="G47" s="22"/>
      <c r="H47" s="18"/>
      <c r="I47" s="28"/>
      <c r="J47" s="21"/>
      <c r="K47" s="22"/>
      <c r="L47" s="28">
        <f t="shared" si="0"/>
        <v>0</v>
      </c>
      <c r="M47" s="79"/>
    </row>
    <row r="48" spans="1:13" ht="15.75" x14ac:dyDescent="0.3">
      <c r="A48" s="19"/>
      <c r="B48" s="19" t="s">
        <v>35</v>
      </c>
      <c r="C48" s="19" t="s">
        <v>106</v>
      </c>
      <c r="D48" s="17">
        <v>1</v>
      </c>
      <c r="E48" s="17">
        <v>1</v>
      </c>
      <c r="F48" s="20"/>
      <c r="G48" s="22"/>
      <c r="H48" s="18"/>
      <c r="I48" s="28"/>
      <c r="J48" s="21"/>
      <c r="K48" s="28"/>
      <c r="L48" s="28">
        <f t="shared" si="0"/>
        <v>0</v>
      </c>
      <c r="M48" s="79"/>
    </row>
    <row r="49" spans="1:13" ht="15.75" x14ac:dyDescent="0.3">
      <c r="A49" s="19"/>
      <c r="B49" s="19" t="s">
        <v>27</v>
      </c>
      <c r="C49" s="19" t="s">
        <v>28</v>
      </c>
      <c r="D49" s="17">
        <v>1.37</v>
      </c>
      <c r="E49" s="17">
        <f>E45*D49</f>
        <v>18.234700000000004</v>
      </c>
      <c r="F49" s="20"/>
      <c r="G49" s="22"/>
      <c r="H49" s="18"/>
      <c r="I49" s="28"/>
      <c r="J49" s="21"/>
      <c r="K49" s="22"/>
      <c r="L49" s="28">
        <f t="shared" si="0"/>
        <v>0</v>
      </c>
      <c r="M49" s="79"/>
    </row>
    <row r="50" spans="1:13" ht="15.75" x14ac:dyDescent="0.3">
      <c r="A50" s="19"/>
      <c r="B50" s="19" t="s">
        <v>105</v>
      </c>
      <c r="C50" s="19" t="s">
        <v>20</v>
      </c>
      <c r="D50" s="26">
        <v>2.5600000000000001E-2</v>
      </c>
      <c r="E50" s="17">
        <f>E45*D50</f>
        <v>0.34073600000000004</v>
      </c>
      <c r="F50" s="20"/>
      <c r="G50" s="22"/>
      <c r="H50" s="18"/>
      <c r="I50" s="28"/>
      <c r="J50" s="21"/>
      <c r="K50" s="22"/>
      <c r="L50" s="28">
        <f t="shared" si="0"/>
        <v>0</v>
      </c>
      <c r="M50" s="79"/>
    </row>
    <row r="51" spans="1:13" ht="15.75" x14ac:dyDescent="0.3">
      <c r="A51" s="19"/>
      <c r="B51" s="57" t="s">
        <v>36</v>
      </c>
      <c r="C51" s="19" t="s">
        <v>21</v>
      </c>
      <c r="D51" s="17">
        <f>D40</f>
        <v>1.04</v>
      </c>
      <c r="E51" s="17">
        <f>(20.1+39.5+50.5+53.6)*1.04/1000</f>
        <v>0.17024799999999998</v>
      </c>
      <c r="F51" s="20"/>
      <c r="G51" s="22"/>
      <c r="H51" s="25"/>
      <c r="I51" s="28"/>
      <c r="J51" s="21"/>
      <c r="K51" s="22"/>
      <c r="L51" s="28">
        <f t="shared" si="0"/>
        <v>0</v>
      </c>
      <c r="M51" s="79"/>
    </row>
    <row r="52" spans="1:13" ht="15.75" x14ac:dyDescent="0.3">
      <c r="A52" s="19"/>
      <c r="B52" s="58" t="s">
        <v>40</v>
      </c>
      <c r="C52" s="19" t="s">
        <v>21</v>
      </c>
      <c r="D52" s="17">
        <f t="shared" ref="D52:D53" si="2">D41</f>
        <v>1.04</v>
      </c>
      <c r="E52" s="17">
        <f>(383.3+117.1)*1.04/1000</f>
        <v>0.52041599999999999</v>
      </c>
      <c r="F52" s="20"/>
      <c r="G52" s="22"/>
      <c r="H52" s="25"/>
      <c r="I52" s="28"/>
      <c r="J52" s="21"/>
      <c r="K52" s="22"/>
      <c r="L52" s="28">
        <f t="shared" si="0"/>
        <v>0</v>
      </c>
      <c r="M52" s="79"/>
    </row>
    <row r="53" spans="1:13" ht="15.75" x14ac:dyDescent="0.3">
      <c r="A53" s="19"/>
      <c r="B53" s="58" t="s">
        <v>37</v>
      </c>
      <c r="C53" s="19" t="s">
        <v>21</v>
      </c>
      <c r="D53" s="17">
        <f t="shared" si="2"/>
        <v>1.04</v>
      </c>
      <c r="E53" s="17">
        <f>560*1.04/1000</f>
        <v>0.58240000000000003</v>
      </c>
      <c r="F53" s="20"/>
      <c r="G53" s="22"/>
      <c r="H53" s="25"/>
      <c r="I53" s="28"/>
      <c r="J53" s="21"/>
      <c r="K53" s="22"/>
      <c r="L53" s="28">
        <f t="shared" si="0"/>
        <v>0</v>
      </c>
      <c r="M53" s="79"/>
    </row>
    <row r="54" spans="1:13" ht="15.75" x14ac:dyDescent="0.3">
      <c r="A54" s="19"/>
      <c r="B54" s="58" t="s">
        <v>38</v>
      </c>
      <c r="C54" s="19" t="s">
        <v>30</v>
      </c>
      <c r="D54" s="17">
        <v>6</v>
      </c>
      <c r="E54" s="17">
        <f>(E51+E52+E53)*D54</f>
        <v>7.6383840000000003</v>
      </c>
      <c r="F54" s="20"/>
      <c r="G54" s="22"/>
      <c r="H54" s="25"/>
      <c r="I54" s="28"/>
      <c r="J54" s="21"/>
      <c r="K54" s="22"/>
      <c r="L54" s="28">
        <f t="shared" si="0"/>
        <v>0</v>
      </c>
      <c r="M54" s="79"/>
    </row>
    <row r="55" spans="1:13" ht="15.75" x14ac:dyDescent="0.3">
      <c r="A55" s="19"/>
      <c r="B55" s="19" t="s">
        <v>23</v>
      </c>
      <c r="C55" s="19" t="s">
        <v>2</v>
      </c>
      <c r="D55" s="17">
        <v>0.39</v>
      </c>
      <c r="E55" s="17">
        <f>E45*D55</f>
        <v>5.1909000000000001</v>
      </c>
      <c r="F55" s="20"/>
      <c r="G55" s="22"/>
      <c r="H55" s="18"/>
      <c r="I55" s="28"/>
      <c r="J55" s="21"/>
      <c r="K55" s="22"/>
      <c r="L55" s="28">
        <f t="shared" si="0"/>
        <v>0</v>
      </c>
      <c r="M55" s="79"/>
    </row>
    <row r="56" spans="1:13" ht="31.5" x14ac:dyDescent="0.25">
      <c r="A56" s="16">
        <v>5</v>
      </c>
      <c r="B56" s="56" t="s">
        <v>46</v>
      </c>
      <c r="C56" s="56" t="s">
        <v>20</v>
      </c>
      <c r="D56" s="14"/>
      <c r="E56" s="14">
        <v>2.35</v>
      </c>
      <c r="F56" s="22"/>
      <c r="G56" s="22"/>
      <c r="H56" s="22"/>
      <c r="I56" s="22"/>
      <c r="J56" s="22"/>
      <c r="K56" s="22"/>
      <c r="L56" s="22">
        <f t="shared" si="0"/>
        <v>0</v>
      </c>
      <c r="M56" s="79"/>
    </row>
    <row r="57" spans="1:13" ht="15.75" x14ac:dyDescent="0.3">
      <c r="A57" s="19"/>
      <c r="B57" s="19" t="s">
        <v>18</v>
      </c>
      <c r="C57" s="16" t="s">
        <v>20</v>
      </c>
      <c r="D57" s="17">
        <v>1</v>
      </c>
      <c r="E57" s="17">
        <f>E56*D57</f>
        <v>2.35</v>
      </c>
      <c r="F57" s="18"/>
      <c r="G57" s="22"/>
      <c r="H57" s="21"/>
      <c r="I57" s="22"/>
      <c r="J57" s="21"/>
      <c r="K57" s="22"/>
      <c r="L57" s="28">
        <f t="shared" si="0"/>
        <v>0</v>
      </c>
      <c r="M57" s="79"/>
    </row>
    <row r="58" spans="1:13" ht="15.75" x14ac:dyDescent="0.3">
      <c r="A58" s="19"/>
      <c r="B58" s="19" t="s">
        <v>29</v>
      </c>
      <c r="C58" s="19" t="s">
        <v>20</v>
      </c>
      <c r="D58" s="17">
        <v>1.0149999999999999</v>
      </c>
      <c r="E58" s="17">
        <f>E56*D58</f>
        <v>2.3852499999999996</v>
      </c>
      <c r="F58" s="20"/>
      <c r="G58" s="22"/>
      <c r="H58" s="18"/>
      <c r="I58" s="28"/>
      <c r="J58" s="21"/>
      <c r="K58" s="22"/>
      <c r="L58" s="28">
        <f t="shared" si="0"/>
        <v>0</v>
      </c>
      <c r="M58" s="79"/>
    </row>
    <row r="59" spans="1:13" ht="15.75" x14ac:dyDescent="0.3">
      <c r="A59" s="19"/>
      <c r="B59" s="19" t="s">
        <v>35</v>
      </c>
      <c r="C59" s="19" t="s">
        <v>106</v>
      </c>
      <c r="D59" s="17">
        <v>1</v>
      </c>
      <c r="E59" s="17">
        <v>1</v>
      </c>
      <c r="F59" s="20"/>
      <c r="G59" s="22"/>
      <c r="H59" s="18"/>
      <c r="I59" s="28"/>
      <c r="J59" s="21"/>
      <c r="K59" s="28"/>
      <c r="L59" s="28">
        <f t="shared" si="0"/>
        <v>0</v>
      </c>
      <c r="M59" s="79"/>
    </row>
    <row r="60" spans="1:13" ht="15.75" x14ac:dyDescent="0.3">
      <c r="A60" s="19"/>
      <c r="B60" s="19" t="s">
        <v>27</v>
      </c>
      <c r="C60" s="19" t="s">
        <v>28</v>
      </c>
      <c r="D60" s="17">
        <v>1.37</v>
      </c>
      <c r="E60" s="17">
        <f>E56*D60</f>
        <v>3.2195000000000005</v>
      </c>
      <c r="F60" s="20"/>
      <c r="G60" s="22"/>
      <c r="H60" s="18"/>
      <c r="I60" s="28"/>
      <c r="J60" s="21"/>
      <c r="K60" s="22"/>
      <c r="L60" s="28">
        <f t="shared" si="0"/>
        <v>0</v>
      </c>
      <c r="M60" s="79"/>
    </row>
    <row r="61" spans="1:13" ht="15.75" x14ac:dyDescent="0.3">
      <c r="A61" s="19"/>
      <c r="B61" s="19" t="s">
        <v>105</v>
      </c>
      <c r="C61" s="19" t="s">
        <v>20</v>
      </c>
      <c r="D61" s="26">
        <v>2.5600000000000001E-2</v>
      </c>
      <c r="E61" s="17">
        <f>E56*D61</f>
        <v>6.0160000000000005E-2</v>
      </c>
      <c r="F61" s="20"/>
      <c r="G61" s="22"/>
      <c r="H61" s="18"/>
      <c r="I61" s="28"/>
      <c r="J61" s="21"/>
      <c r="K61" s="22"/>
      <c r="L61" s="28">
        <f t="shared" si="0"/>
        <v>0</v>
      </c>
      <c r="M61" s="79"/>
    </row>
    <row r="62" spans="1:13" ht="15.75" x14ac:dyDescent="0.3">
      <c r="A62" s="19"/>
      <c r="B62" s="57" t="s">
        <v>36</v>
      </c>
      <c r="C62" s="19" t="s">
        <v>21</v>
      </c>
      <c r="D62" s="17">
        <f>D52</f>
        <v>1.04</v>
      </c>
      <c r="E62" s="17">
        <f>(135.6+16.2)*1.04/1000</f>
        <v>0.15787199999999998</v>
      </c>
      <c r="F62" s="20"/>
      <c r="G62" s="22"/>
      <c r="H62" s="25"/>
      <c r="I62" s="28"/>
      <c r="J62" s="21"/>
      <c r="K62" s="22"/>
      <c r="L62" s="28">
        <f t="shared" si="0"/>
        <v>0</v>
      </c>
      <c r="M62" s="79"/>
    </row>
    <row r="63" spans="1:13" ht="15.75" x14ac:dyDescent="0.3">
      <c r="A63" s="19"/>
      <c r="B63" s="58" t="s">
        <v>47</v>
      </c>
      <c r="C63" s="19" t="s">
        <v>21</v>
      </c>
      <c r="D63" s="17">
        <f>D62</f>
        <v>1.04</v>
      </c>
      <c r="E63" s="17">
        <f>(50.7)*1.04/1000</f>
        <v>5.2728000000000004E-2</v>
      </c>
      <c r="F63" s="20"/>
      <c r="G63" s="22"/>
      <c r="H63" s="25"/>
      <c r="I63" s="28"/>
      <c r="J63" s="21"/>
      <c r="K63" s="22"/>
      <c r="L63" s="28">
        <f t="shared" si="0"/>
        <v>0</v>
      </c>
      <c r="M63" s="79"/>
    </row>
    <row r="64" spans="1:13" ht="15.75" x14ac:dyDescent="0.3">
      <c r="A64" s="19"/>
      <c r="B64" s="58" t="s">
        <v>44</v>
      </c>
      <c r="C64" s="19" t="s">
        <v>21</v>
      </c>
      <c r="D64" s="17">
        <f>D63</f>
        <v>1.04</v>
      </c>
      <c r="E64" s="17">
        <f>(542.3)*1.04/1000</f>
        <v>0.56399199999999994</v>
      </c>
      <c r="F64" s="20"/>
      <c r="G64" s="22"/>
      <c r="H64" s="25"/>
      <c r="I64" s="28"/>
      <c r="J64" s="21"/>
      <c r="K64" s="22"/>
      <c r="L64" s="28">
        <f t="shared" si="0"/>
        <v>0</v>
      </c>
      <c r="M64" s="79"/>
    </row>
    <row r="65" spans="1:13" ht="15.75" x14ac:dyDescent="0.3">
      <c r="A65" s="19"/>
      <c r="B65" s="58" t="s">
        <v>48</v>
      </c>
      <c r="C65" s="19" t="s">
        <v>21</v>
      </c>
      <c r="D65" s="17">
        <f>D64</f>
        <v>1.04</v>
      </c>
      <c r="E65" s="17">
        <f>242.6*1.04/1000</f>
        <v>0.25230400000000003</v>
      </c>
      <c r="F65" s="20"/>
      <c r="G65" s="22"/>
      <c r="H65" s="25"/>
      <c r="I65" s="28"/>
      <c r="J65" s="21"/>
      <c r="K65" s="22"/>
      <c r="L65" s="28">
        <f t="shared" ref="L65:L116" si="3">G65+I65+K65</f>
        <v>0</v>
      </c>
      <c r="M65" s="79"/>
    </row>
    <row r="66" spans="1:13" ht="15.75" x14ac:dyDescent="0.3">
      <c r="A66" s="19"/>
      <c r="B66" s="58" t="s">
        <v>38</v>
      </c>
      <c r="C66" s="19" t="s">
        <v>30</v>
      </c>
      <c r="D66" s="17">
        <v>6</v>
      </c>
      <c r="E66" s="17">
        <f>(E62+E63+E64+E65)*D66</f>
        <v>6.1613760000000006</v>
      </c>
      <c r="F66" s="20"/>
      <c r="G66" s="22"/>
      <c r="H66" s="25"/>
      <c r="I66" s="28"/>
      <c r="J66" s="21"/>
      <c r="K66" s="22"/>
      <c r="L66" s="28">
        <f t="shared" si="3"/>
        <v>0</v>
      </c>
      <c r="M66" s="79"/>
    </row>
    <row r="67" spans="1:13" ht="15.75" x14ac:dyDescent="0.3">
      <c r="A67" s="19"/>
      <c r="B67" s="19" t="s">
        <v>23</v>
      </c>
      <c r="C67" s="19" t="s">
        <v>2</v>
      </c>
      <c r="D67" s="17">
        <v>0.39</v>
      </c>
      <c r="E67" s="17">
        <f>E56*D67</f>
        <v>0.91650000000000009</v>
      </c>
      <c r="F67" s="20"/>
      <c r="G67" s="22"/>
      <c r="H67" s="18"/>
      <c r="I67" s="28"/>
      <c r="J67" s="21"/>
      <c r="K67" s="22"/>
      <c r="L67" s="28">
        <f t="shared" si="3"/>
        <v>0</v>
      </c>
      <c r="M67" s="79"/>
    </row>
    <row r="68" spans="1:13" ht="47.25" x14ac:dyDescent="0.25">
      <c r="A68" s="16">
        <v>6</v>
      </c>
      <c r="B68" s="56" t="s">
        <v>49</v>
      </c>
      <c r="C68" s="56" t="s">
        <v>20</v>
      </c>
      <c r="D68" s="14"/>
      <c r="E68" s="14">
        <v>12</v>
      </c>
      <c r="F68" s="22"/>
      <c r="G68" s="22"/>
      <c r="H68" s="22"/>
      <c r="I68" s="22"/>
      <c r="J68" s="22"/>
      <c r="K68" s="22"/>
      <c r="L68" s="22">
        <f t="shared" si="3"/>
        <v>0</v>
      </c>
      <c r="M68" s="79"/>
    </row>
    <row r="69" spans="1:13" ht="15.75" x14ac:dyDescent="0.3">
      <c r="A69" s="19"/>
      <c r="B69" s="19" t="s">
        <v>18</v>
      </c>
      <c r="C69" s="16" t="s">
        <v>20</v>
      </c>
      <c r="D69" s="17">
        <v>1</v>
      </c>
      <c r="E69" s="17">
        <f>E68*D69</f>
        <v>12</v>
      </c>
      <c r="F69" s="18"/>
      <c r="G69" s="22"/>
      <c r="H69" s="20"/>
      <c r="I69" s="22"/>
      <c r="J69" s="20"/>
      <c r="K69" s="22"/>
      <c r="L69" s="22">
        <f t="shared" si="3"/>
        <v>0</v>
      </c>
      <c r="M69" s="79"/>
    </row>
    <row r="70" spans="1:13" ht="15.75" x14ac:dyDescent="0.3">
      <c r="A70" s="19"/>
      <c r="B70" s="19" t="s">
        <v>107</v>
      </c>
      <c r="C70" s="19" t="s">
        <v>108</v>
      </c>
      <c r="D70" s="17">
        <v>0.37</v>
      </c>
      <c r="E70" s="17">
        <f>D70</f>
        <v>0.37</v>
      </c>
      <c r="F70" s="20"/>
      <c r="G70" s="22"/>
      <c r="H70" s="20"/>
      <c r="I70" s="22"/>
      <c r="J70" s="18"/>
      <c r="K70" s="22"/>
      <c r="L70" s="22">
        <f t="shared" si="3"/>
        <v>0</v>
      </c>
      <c r="M70" s="79"/>
    </row>
    <row r="71" spans="1:13" ht="15.75" x14ac:dyDescent="0.3">
      <c r="A71" s="19"/>
      <c r="B71" s="19" t="s">
        <v>24</v>
      </c>
      <c r="C71" s="19" t="s">
        <v>20</v>
      </c>
      <c r="D71" s="17">
        <v>1.1499999999999999</v>
      </c>
      <c r="E71" s="17">
        <f>E68*D71</f>
        <v>13.799999999999999</v>
      </c>
      <c r="F71" s="20"/>
      <c r="G71" s="22"/>
      <c r="H71" s="18"/>
      <c r="I71" s="28"/>
      <c r="J71" s="20"/>
      <c r="K71" s="22"/>
      <c r="L71" s="28">
        <f t="shared" si="3"/>
        <v>0</v>
      </c>
      <c r="M71" s="79"/>
    </row>
    <row r="72" spans="1:13" ht="15.75" x14ac:dyDescent="0.3">
      <c r="A72" s="19"/>
      <c r="B72" s="19" t="s">
        <v>23</v>
      </c>
      <c r="C72" s="19" t="s">
        <v>2</v>
      </c>
      <c r="D72" s="17">
        <v>0.02</v>
      </c>
      <c r="E72" s="17">
        <f>E68*D72</f>
        <v>0.24</v>
      </c>
      <c r="F72" s="20"/>
      <c r="G72" s="22"/>
      <c r="H72" s="18"/>
      <c r="I72" s="22"/>
      <c r="J72" s="20"/>
      <c r="K72" s="22"/>
      <c r="L72" s="22">
        <f t="shared" si="3"/>
        <v>0</v>
      </c>
      <c r="M72" s="79"/>
    </row>
    <row r="73" spans="1:13" ht="15.75" x14ac:dyDescent="0.25">
      <c r="A73" s="16">
        <v>7</v>
      </c>
      <c r="B73" s="56" t="s">
        <v>50</v>
      </c>
      <c r="C73" s="56" t="s">
        <v>20</v>
      </c>
      <c r="D73" s="14"/>
      <c r="E73" s="14">
        <v>12</v>
      </c>
      <c r="F73" s="22"/>
      <c r="G73" s="22"/>
      <c r="H73" s="22"/>
      <c r="I73" s="22"/>
      <c r="J73" s="22"/>
      <c r="K73" s="22"/>
      <c r="L73" s="22">
        <f t="shared" si="3"/>
        <v>0</v>
      </c>
      <c r="M73" s="79"/>
    </row>
    <row r="74" spans="1:13" ht="15.75" x14ac:dyDescent="0.3">
      <c r="A74" s="19"/>
      <c r="B74" s="19" t="s">
        <v>25</v>
      </c>
      <c r="C74" s="19" t="s">
        <v>19</v>
      </c>
      <c r="D74" s="18">
        <v>1</v>
      </c>
      <c r="E74" s="17">
        <f>E73*D74</f>
        <v>12</v>
      </c>
      <c r="F74" s="18"/>
      <c r="G74" s="22"/>
      <c r="H74" s="20"/>
      <c r="I74" s="22"/>
      <c r="J74" s="20"/>
      <c r="K74" s="22"/>
      <c r="L74" s="22">
        <f t="shared" si="3"/>
        <v>0</v>
      </c>
      <c r="M74" s="79"/>
    </row>
    <row r="75" spans="1:13" ht="15.75" x14ac:dyDescent="0.25">
      <c r="A75" s="16"/>
      <c r="B75" s="16" t="s">
        <v>26</v>
      </c>
      <c r="C75" s="16" t="s">
        <v>109</v>
      </c>
      <c r="D75" s="15">
        <v>1.3</v>
      </c>
      <c r="E75" s="23">
        <f>E73*D75</f>
        <v>15.600000000000001</v>
      </c>
      <c r="F75" s="15"/>
      <c r="G75" s="22"/>
      <c r="H75" s="24"/>
      <c r="I75" s="22"/>
      <c r="J75" s="15"/>
      <c r="K75" s="22"/>
      <c r="L75" s="22">
        <f t="shared" si="3"/>
        <v>0</v>
      </c>
      <c r="M75" s="79"/>
    </row>
    <row r="76" spans="1:13" ht="63" x14ac:dyDescent="0.25">
      <c r="A76" s="16">
        <v>8</v>
      </c>
      <c r="B76" s="56" t="s">
        <v>110</v>
      </c>
      <c r="C76" s="56" t="s">
        <v>20</v>
      </c>
      <c r="D76" s="14"/>
      <c r="E76" s="14">
        <v>25</v>
      </c>
      <c r="F76" s="15"/>
      <c r="G76" s="22"/>
      <c r="H76" s="15"/>
      <c r="I76" s="22"/>
      <c r="J76" s="22"/>
      <c r="K76" s="22"/>
      <c r="L76" s="22">
        <f t="shared" si="3"/>
        <v>0</v>
      </c>
      <c r="M76" s="79"/>
    </row>
    <row r="77" spans="1:13" ht="15.75" x14ac:dyDescent="0.3">
      <c r="A77" s="19"/>
      <c r="B77" s="19" t="s">
        <v>18</v>
      </c>
      <c r="C77" s="16" t="s">
        <v>20</v>
      </c>
      <c r="D77" s="17">
        <v>1</v>
      </c>
      <c r="E77" s="17">
        <f>E76*D77</f>
        <v>25</v>
      </c>
      <c r="F77" s="18"/>
      <c r="G77" s="22"/>
      <c r="H77" s="21"/>
      <c r="I77" s="22"/>
      <c r="J77" s="21"/>
      <c r="K77" s="22"/>
      <c r="L77" s="22">
        <f t="shared" si="3"/>
        <v>0</v>
      </c>
      <c r="M77" s="79"/>
    </row>
    <row r="78" spans="1:13" ht="15.75" x14ac:dyDescent="0.3">
      <c r="A78" s="19"/>
      <c r="B78" s="19" t="s">
        <v>51</v>
      </c>
      <c r="C78" s="19" t="s">
        <v>20</v>
      </c>
      <c r="D78" s="17">
        <v>1.0149999999999999</v>
      </c>
      <c r="E78" s="17">
        <f>E76*D78</f>
        <v>25.374999999999996</v>
      </c>
      <c r="F78" s="20"/>
      <c r="G78" s="22"/>
      <c r="H78" s="18"/>
      <c r="I78" s="28"/>
      <c r="J78" s="21"/>
      <c r="K78" s="22"/>
      <c r="L78" s="28">
        <f t="shared" si="3"/>
        <v>0</v>
      </c>
      <c r="M78" s="79"/>
    </row>
    <row r="79" spans="1:13" ht="15.75" x14ac:dyDescent="0.3">
      <c r="A79" s="19"/>
      <c r="B79" s="19" t="s">
        <v>35</v>
      </c>
      <c r="C79" s="19" t="s">
        <v>106</v>
      </c>
      <c r="D79" s="17">
        <v>1</v>
      </c>
      <c r="E79" s="17">
        <v>1</v>
      </c>
      <c r="F79" s="20"/>
      <c r="G79" s="22"/>
      <c r="H79" s="18"/>
      <c r="I79" s="28"/>
      <c r="J79" s="21"/>
      <c r="K79" s="28"/>
      <c r="L79" s="28">
        <f t="shared" si="3"/>
        <v>0</v>
      </c>
      <c r="M79" s="79"/>
    </row>
    <row r="80" spans="1:13" ht="15.75" x14ac:dyDescent="0.3">
      <c r="A80" s="19"/>
      <c r="B80" s="19" t="s">
        <v>27</v>
      </c>
      <c r="C80" s="19" t="s">
        <v>28</v>
      </c>
      <c r="D80" s="17">
        <v>7.5399999999999995E-2</v>
      </c>
      <c r="E80" s="17">
        <f>E76*D80</f>
        <v>1.8849999999999998</v>
      </c>
      <c r="F80" s="20"/>
      <c r="G80" s="22"/>
      <c r="H80" s="18"/>
      <c r="I80" s="28"/>
      <c r="J80" s="21"/>
      <c r="K80" s="22"/>
      <c r="L80" s="28">
        <f t="shared" si="3"/>
        <v>0</v>
      </c>
      <c r="M80" s="79"/>
    </row>
    <row r="81" spans="1:13" ht="15.75" x14ac:dyDescent="0.3">
      <c r="A81" s="16"/>
      <c r="B81" s="16" t="s">
        <v>105</v>
      </c>
      <c r="C81" s="16" t="s">
        <v>20</v>
      </c>
      <c r="D81" s="59">
        <v>8.0000000000000004E-4</v>
      </c>
      <c r="E81" s="23">
        <f>E76*D81</f>
        <v>0.02</v>
      </c>
      <c r="F81" s="22"/>
      <c r="G81" s="22"/>
      <c r="H81" s="18"/>
      <c r="I81" s="28"/>
      <c r="J81" s="28"/>
      <c r="K81" s="22"/>
      <c r="L81" s="28">
        <f t="shared" si="3"/>
        <v>0</v>
      </c>
      <c r="M81" s="79"/>
    </row>
    <row r="82" spans="1:13" ht="15.75" x14ac:dyDescent="0.3">
      <c r="A82" s="19"/>
      <c r="B82" s="57" t="s">
        <v>36</v>
      </c>
      <c r="C82" s="19" t="s">
        <v>21</v>
      </c>
      <c r="D82" s="17">
        <f>D51</f>
        <v>1.04</v>
      </c>
      <c r="E82" s="26">
        <f>5.9*1.04/1000</f>
        <v>6.1360000000000008E-3</v>
      </c>
      <c r="F82" s="20"/>
      <c r="G82" s="22"/>
      <c r="H82" s="25"/>
      <c r="I82" s="28"/>
      <c r="J82" s="21"/>
      <c r="K82" s="22"/>
      <c r="L82" s="28">
        <f t="shared" si="3"/>
        <v>0</v>
      </c>
      <c r="M82" s="79"/>
    </row>
    <row r="83" spans="1:13" ht="15.75" x14ac:dyDescent="0.3">
      <c r="A83" s="19"/>
      <c r="B83" s="58" t="s">
        <v>40</v>
      </c>
      <c r="C83" s="19" t="s">
        <v>21</v>
      </c>
      <c r="D83" s="17">
        <f>D52</f>
        <v>1.04</v>
      </c>
      <c r="E83" s="17">
        <f>1294.1*1.04/1000</f>
        <v>1.3458639999999999</v>
      </c>
      <c r="F83" s="20"/>
      <c r="G83" s="22"/>
      <c r="H83" s="25"/>
      <c r="I83" s="28"/>
      <c r="J83" s="21"/>
      <c r="K83" s="22"/>
      <c r="L83" s="28">
        <f t="shared" si="3"/>
        <v>0</v>
      </c>
      <c r="M83" s="79"/>
    </row>
    <row r="84" spans="1:13" ht="15.75" x14ac:dyDescent="0.3">
      <c r="A84" s="19"/>
      <c r="B84" s="58" t="s">
        <v>38</v>
      </c>
      <c r="C84" s="19" t="s">
        <v>30</v>
      </c>
      <c r="D84" s="17">
        <v>6</v>
      </c>
      <c r="E84" s="17">
        <f>(E82+E83)*D84</f>
        <v>8.1119999999999983</v>
      </c>
      <c r="F84" s="20"/>
      <c r="G84" s="22"/>
      <c r="H84" s="25"/>
      <c r="I84" s="28"/>
      <c r="J84" s="21"/>
      <c r="K84" s="22"/>
      <c r="L84" s="28">
        <f t="shared" si="3"/>
        <v>0</v>
      </c>
      <c r="M84" s="79"/>
    </row>
    <row r="85" spans="1:13" ht="15.75" x14ac:dyDescent="0.3">
      <c r="A85" s="19"/>
      <c r="B85" s="19" t="s">
        <v>23</v>
      </c>
      <c r="C85" s="19" t="s">
        <v>2</v>
      </c>
      <c r="D85" s="17">
        <v>1</v>
      </c>
      <c r="E85" s="17">
        <f>E76*D85</f>
        <v>25</v>
      </c>
      <c r="F85" s="20"/>
      <c r="G85" s="22"/>
      <c r="H85" s="18"/>
      <c r="I85" s="22"/>
      <c r="J85" s="21"/>
      <c r="K85" s="22"/>
      <c r="L85" s="22">
        <f t="shared" si="3"/>
        <v>0</v>
      </c>
      <c r="M85" s="79"/>
    </row>
    <row r="86" spans="1:13" ht="16.5" x14ac:dyDescent="0.25">
      <c r="A86" s="87"/>
      <c r="B86" s="88" t="s">
        <v>52</v>
      </c>
      <c r="C86" s="90"/>
      <c r="D86" s="89"/>
      <c r="E86" s="91"/>
      <c r="F86" s="89"/>
      <c r="G86" s="92"/>
      <c r="H86" s="87"/>
      <c r="I86" s="92"/>
      <c r="J86" s="89"/>
      <c r="K86" s="92"/>
      <c r="L86" s="92">
        <f t="shared" si="3"/>
        <v>0</v>
      </c>
      <c r="M86" s="79"/>
    </row>
    <row r="87" spans="1:13" ht="31.5" x14ac:dyDescent="0.25">
      <c r="A87" s="31">
        <v>9</v>
      </c>
      <c r="B87" s="56" t="s">
        <v>120</v>
      </c>
      <c r="C87" s="56" t="s">
        <v>20</v>
      </c>
      <c r="D87" s="14"/>
      <c r="E87" s="14">
        <v>71.5</v>
      </c>
      <c r="F87" s="29"/>
      <c r="G87" s="22"/>
      <c r="H87" s="30"/>
      <c r="I87" s="22"/>
      <c r="J87" s="29"/>
      <c r="K87" s="22"/>
      <c r="L87" s="22">
        <f t="shared" si="3"/>
        <v>0</v>
      </c>
      <c r="M87" s="79"/>
    </row>
    <row r="88" spans="1:13" ht="15.75" x14ac:dyDescent="0.3">
      <c r="A88" s="60"/>
      <c r="B88" s="60" t="s">
        <v>18</v>
      </c>
      <c r="C88" s="60" t="s">
        <v>54</v>
      </c>
      <c r="D88" s="32">
        <f>1/0.3/0.2/0.4</f>
        <v>41.666666666666664</v>
      </c>
      <c r="E88" s="32">
        <f>E87*D88</f>
        <v>2979.1666666666665</v>
      </c>
      <c r="F88" s="33"/>
      <c r="G88" s="22"/>
      <c r="H88" s="21"/>
      <c r="I88" s="28"/>
      <c r="J88" s="21"/>
      <c r="K88" s="22"/>
      <c r="L88" s="28">
        <f t="shared" si="3"/>
        <v>0</v>
      </c>
      <c r="M88" s="79"/>
    </row>
    <row r="89" spans="1:13" ht="15.75" x14ac:dyDescent="0.3">
      <c r="A89" s="60"/>
      <c r="B89" s="60" t="s">
        <v>53</v>
      </c>
      <c r="C89" s="60" t="s">
        <v>20</v>
      </c>
      <c r="D89" s="32">
        <v>0.11</v>
      </c>
      <c r="E89" s="32">
        <f>E87*D89</f>
        <v>7.8650000000000002</v>
      </c>
      <c r="F89" s="20"/>
      <c r="G89" s="22"/>
      <c r="H89" s="33"/>
      <c r="I89" s="28"/>
      <c r="J89" s="21"/>
      <c r="K89" s="22"/>
      <c r="L89" s="28">
        <f t="shared" si="3"/>
        <v>0</v>
      </c>
      <c r="M89" s="79"/>
    </row>
    <row r="90" spans="1:13" ht="15.75" x14ac:dyDescent="0.3">
      <c r="A90" s="60"/>
      <c r="B90" s="60" t="s">
        <v>112</v>
      </c>
      <c r="C90" s="60" t="s">
        <v>54</v>
      </c>
      <c r="D90" s="32">
        <f>1/0.3/0.2/0.4*1.02</f>
        <v>42.5</v>
      </c>
      <c r="E90" s="33">
        <f>E87*D90</f>
        <v>3038.75</v>
      </c>
      <c r="F90" s="20"/>
      <c r="G90" s="22"/>
      <c r="H90" s="33"/>
      <c r="I90" s="28"/>
      <c r="J90" s="21"/>
      <c r="K90" s="22"/>
      <c r="L90" s="28">
        <f t="shared" si="3"/>
        <v>0</v>
      </c>
      <c r="M90" s="79"/>
    </row>
    <row r="91" spans="1:13" ht="15.75" x14ac:dyDescent="0.3">
      <c r="A91" s="19"/>
      <c r="B91" s="19" t="s">
        <v>55</v>
      </c>
      <c r="C91" s="35" t="s">
        <v>56</v>
      </c>
      <c r="D91" s="61" t="s">
        <v>32</v>
      </c>
      <c r="E91" s="26">
        <v>72</v>
      </c>
      <c r="F91" s="20"/>
      <c r="G91" s="22"/>
      <c r="H91" s="25"/>
      <c r="I91" s="28"/>
      <c r="J91" s="21"/>
      <c r="K91" s="22"/>
      <c r="L91" s="28">
        <f t="shared" si="3"/>
        <v>0</v>
      </c>
      <c r="M91" s="79"/>
    </row>
    <row r="92" spans="1:13" ht="15.75" x14ac:dyDescent="0.3">
      <c r="A92" s="19"/>
      <c r="B92" s="57" t="s">
        <v>36</v>
      </c>
      <c r="C92" s="19" t="s">
        <v>21</v>
      </c>
      <c r="D92" s="17">
        <f>D62</f>
        <v>1.04</v>
      </c>
      <c r="E92" s="26">
        <f>1700*0.4/1000</f>
        <v>0.68</v>
      </c>
      <c r="F92" s="20"/>
      <c r="G92" s="22"/>
      <c r="H92" s="25"/>
      <c r="I92" s="28"/>
      <c r="J92" s="21"/>
      <c r="K92" s="22"/>
      <c r="L92" s="28">
        <f t="shared" si="3"/>
        <v>0</v>
      </c>
      <c r="M92" s="79"/>
    </row>
    <row r="93" spans="1:13" ht="15.75" x14ac:dyDescent="0.3">
      <c r="A93" s="19"/>
      <c r="B93" s="19" t="s">
        <v>57</v>
      </c>
      <c r="C93" s="19" t="s">
        <v>21</v>
      </c>
      <c r="D93" s="61" t="s">
        <v>32</v>
      </c>
      <c r="E93" s="26">
        <v>0.12</v>
      </c>
      <c r="F93" s="20"/>
      <c r="G93" s="22"/>
      <c r="H93" s="25"/>
      <c r="I93" s="28"/>
      <c r="J93" s="21"/>
      <c r="K93" s="22"/>
      <c r="L93" s="28">
        <f t="shared" si="3"/>
        <v>0</v>
      </c>
      <c r="M93" s="79"/>
    </row>
    <row r="94" spans="1:13" ht="15.75" x14ac:dyDescent="0.3">
      <c r="A94" s="60"/>
      <c r="B94" s="60" t="s">
        <v>23</v>
      </c>
      <c r="C94" s="60" t="s">
        <v>2</v>
      </c>
      <c r="D94" s="32">
        <v>0.26</v>
      </c>
      <c r="E94" s="32">
        <f>E87*D94</f>
        <v>18.59</v>
      </c>
      <c r="F94" s="20"/>
      <c r="G94" s="22"/>
      <c r="H94" s="33"/>
      <c r="I94" s="22"/>
      <c r="J94" s="21"/>
      <c r="K94" s="22"/>
      <c r="L94" s="28">
        <f t="shared" si="3"/>
        <v>0</v>
      </c>
      <c r="M94" s="79"/>
    </row>
    <row r="95" spans="1:13" ht="31.5" x14ac:dyDescent="0.25">
      <c r="A95" s="31">
        <v>10</v>
      </c>
      <c r="B95" s="56" t="s">
        <v>58</v>
      </c>
      <c r="C95" s="56" t="s">
        <v>20</v>
      </c>
      <c r="D95" s="14"/>
      <c r="E95" s="14">
        <v>7.7</v>
      </c>
      <c r="F95" s="29"/>
      <c r="G95" s="22"/>
      <c r="H95" s="30"/>
      <c r="I95" s="22"/>
      <c r="J95" s="29"/>
      <c r="K95" s="22"/>
      <c r="L95" s="22">
        <f t="shared" si="3"/>
        <v>0</v>
      </c>
      <c r="M95" s="79"/>
    </row>
    <row r="96" spans="1:13" ht="15.75" x14ac:dyDescent="0.3">
      <c r="A96" s="60"/>
      <c r="B96" s="60" t="s">
        <v>18</v>
      </c>
      <c r="C96" s="60" t="s">
        <v>54</v>
      </c>
      <c r="D96" s="32">
        <f>1/0.4/0.2/0.2</f>
        <v>62.5</v>
      </c>
      <c r="E96" s="32">
        <f>E95*D96</f>
        <v>481.25</v>
      </c>
      <c r="F96" s="33"/>
      <c r="G96" s="22"/>
      <c r="H96" s="21"/>
      <c r="I96" s="22"/>
      <c r="J96" s="21"/>
      <c r="K96" s="22"/>
      <c r="L96" s="22">
        <f t="shared" si="3"/>
        <v>0</v>
      </c>
      <c r="M96" s="79"/>
    </row>
    <row r="97" spans="1:14" ht="15.75" x14ac:dyDescent="0.3">
      <c r="A97" s="60"/>
      <c r="B97" s="60" t="s">
        <v>53</v>
      </c>
      <c r="C97" s="60" t="s">
        <v>20</v>
      </c>
      <c r="D97" s="32">
        <v>0.11</v>
      </c>
      <c r="E97" s="32">
        <f>E95*D97</f>
        <v>0.84699999999999998</v>
      </c>
      <c r="F97" s="20"/>
      <c r="G97" s="22"/>
      <c r="H97" s="33"/>
      <c r="I97" s="22"/>
      <c r="J97" s="21"/>
      <c r="K97" s="22"/>
      <c r="L97" s="22">
        <f t="shared" si="3"/>
        <v>0</v>
      </c>
      <c r="M97" s="79"/>
    </row>
    <row r="98" spans="1:14" ht="15.75" x14ac:dyDescent="0.3">
      <c r="A98" s="60"/>
      <c r="B98" s="60" t="s">
        <v>111</v>
      </c>
      <c r="C98" s="60" t="s">
        <v>54</v>
      </c>
      <c r="D98" s="32">
        <f>D96*1.01</f>
        <v>63.125</v>
      </c>
      <c r="E98" s="33">
        <f>E95*D98</f>
        <v>486.0625</v>
      </c>
      <c r="F98" s="20"/>
      <c r="G98" s="22"/>
      <c r="H98" s="33"/>
      <c r="I98" s="28"/>
      <c r="J98" s="21"/>
      <c r="K98" s="22"/>
      <c r="L98" s="28">
        <f t="shared" si="3"/>
        <v>0</v>
      </c>
      <c r="M98" s="79"/>
    </row>
    <row r="99" spans="1:14" ht="15.75" x14ac:dyDescent="0.3">
      <c r="A99" s="60"/>
      <c r="B99" s="60" t="s">
        <v>23</v>
      </c>
      <c r="C99" s="60" t="s">
        <v>2</v>
      </c>
      <c r="D99" s="32">
        <v>0.16</v>
      </c>
      <c r="E99" s="32">
        <f>E95*D99</f>
        <v>1.232</v>
      </c>
      <c r="F99" s="20"/>
      <c r="G99" s="22"/>
      <c r="H99" s="33"/>
      <c r="I99" s="22"/>
      <c r="J99" s="21"/>
      <c r="K99" s="22"/>
      <c r="L99" s="22">
        <f t="shared" si="3"/>
        <v>0</v>
      </c>
      <c r="M99" s="79"/>
    </row>
    <row r="100" spans="1:14" ht="15.75" x14ac:dyDescent="0.25">
      <c r="A100" s="93"/>
      <c r="B100" s="94" t="s">
        <v>59</v>
      </c>
      <c r="C100" s="95"/>
      <c r="D100" s="96"/>
      <c r="E100" s="97"/>
      <c r="F100" s="92"/>
      <c r="G100" s="92"/>
      <c r="H100" s="98"/>
      <c r="I100" s="92"/>
      <c r="J100" s="92"/>
      <c r="K100" s="92"/>
      <c r="L100" s="92">
        <f t="shared" si="3"/>
        <v>0</v>
      </c>
      <c r="M100" s="79"/>
    </row>
    <row r="101" spans="1:14" ht="31.5" x14ac:dyDescent="0.25">
      <c r="A101" s="16">
        <v>11</v>
      </c>
      <c r="B101" s="56" t="s">
        <v>60</v>
      </c>
      <c r="C101" s="56" t="s">
        <v>28</v>
      </c>
      <c r="D101" s="14"/>
      <c r="E101" s="14">
        <v>164.5</v>
      </c>
      <c r="F101" s="15"/>
      <c r="G101" s="22"/>
      <c r="H101" s="15"/>
      <c r="I101" s="22"/>
      <c r="J101" s="22"/>
      <c r="K101" s="22"/>
      <c r="L101" s="22">
        <f t="shared" si="3"/>
        <v>0</v>
      </c>
      <c r="M101" s="79"/>
    </row>
    <row r="102" spans="1:14" ht="15.75" x14ac:dyDescent="0.3">
      <c r="A102" s="19"/>
      <c r="B102" s="19" t="s">
        <v>18</v>
      </c>
      <c r="C102" s="16" t="s">
        <v>28</v>
      </c>
      <c r="D102" s="17">
        <v>1</v>
      </c>
      <c r="E102" s="17">
        <f>E101*D102</f>
        <v>164.5</v>
      </c>
      <c r="F102" s="18"/>
      <c r="G102" s="22"/>
      <c r="H102" s="20"/>
      <c r="I102" s="22"/>
      <c r="J102" s="20"/>
      <c r="K102" s="22"/>
      <c r="L102" s="22">
        <f t="shared" si="3"/>
        <v>0</v>
      </c>
      <c r="M102" s="79"/>
    </row>
    <row r="103" spans="1:14" ht="15.75" x14ac:dyDescent="0.3">
      <c r="A103" s="19"/>
      <c r="B103" s="58" t="s">
        <v>61</v>
      </c>
      <c r="C103" s="62" t="s">
        <v>28</v>
      </c>
      <c r="D103" s="17">
        <v>1.02</v>
      </c>
      <c r="E103" s="17">
        <f>E101*D103</f>
        <v>167.79</v>
      </c>
      <c r="F103" s="20"/>
      <c r="G103" s="22"/>
      <c r="H103" s="18"/>
      <c r="I103" s="28"/>
      <c r="J103" s="20"/>
      <c r="K103" s="22"/>
      <c r="L103" s="28">
        <f t="shared" si="3"/>
        <v>0</v>
      </c>
      <c r="M103" s="79"/>
    </row>
    <row r="104" spans="1:14" ht="15.75" x14ac:dyDescent="0.3">
      <c r="A104" s="19">
        <v>12</v>
      </c>
      <c r="B104" s="56" t="s">
        <v>62</v>
      </c>
      <c r="C104" s="56" t="s">
        <v>28</v>
      </c>
      <c r="D104" s="14"/>
      <c r="E104" s="14">
        <f>E101</f>
        <v>164.5</v>
      </c>
      <c r="F104" s="20"/>
      <c r="G104" s="22"/>
      <c r="H104" s="18"/>
      <c r="I104" s="28"/>
      <c r="J104" s="20"/>
      <c r="K104" s="22"/>
      <c r="L104" s="22">
        <f t="shared" si="3"/>
        <v>0</v>
      </c>
      <c r="M104" s="79"/>
    </row>
    <row r="105" spans="1:14" ht="15.75" x14ac:dyDescent="0.3">
      <c r="A105" s="19"/>
      <c r="B105" s="19" t="s">
        <v>18</v>
      </c>
      <c r="C105" s="16" t="s">
        <v>28</v>
      </c>
      <c r="D105" s="26">
        <v>1</v>
      </c>
      <c r="E105" s="17">
        <f>E104*D105</f>
        <v>164.5</v>
      </c>
      <c r="F105" s="18"/>
      <c r="G105" s="22"/>
      <c r="H105" s="21"/>
      <c r="I105" s="28"/>
      <c r="J105" s="21"/>
      <c r="K105" s="22"/>
      <c r="L105" s="22">
        <f t="shared" si="3"/>
        <v>0</v>
      </c>
      <c r="M105" s="79"/>
    </row>
    <row r="106" spans="1:14" ht="15.75" x14ac:dyDescent="0.25">
      <c r="A106" s="16"/>
      <c r="B106" s="16" t="s">
        <v>63</v>
      </c>
      <c r="C106" s="16" t="s">
        <v>20</v>
      </c>
      <c r="D106" s="23">
        <f>(0.105*35+1.58)/100*2</f>
        <v>0.1051</v>
      </c>
      <c r="E106" s="23">
        <f>E104*D106</f>
        <v>17.28895</v>
      </c>
      <c r="F106" s="22"/>
      <c r="G106" s="22"/>
      <c r="H106" s="15"/>
      <c r="I106" s="28"/>
      <c r="J106" s="28"/>
      <c r="K106" s="22"/>
      <c r="L106" s="28">
        <f t="shared" si="3"/>
        <v>0</v>
      </c>
      <c r="M106" s="79"/>
      <c r="N106" s="77">
        <f>L106/E104</f>
        <v>0</v>
      </c>
    </row>
    <row r="107" spans="1:14" ht="15.75" x14ac:dyDescent="0.3">
      <c r="A107" s="19"/>
      <c r="B107" s="19" t="s">
        <v>23</v>
      </c>
      <c r="C107" s="19" t="s">
        <v>2</v>
      </c>
      <c r="D107" s="17">
        <f>0.34</f>
        <v>0.34</v>
      </c>
      <c r="E107" s="17">
        <f>E104*D107</f>
        <v>55.930000000000007</v>
      </c>
      <c r="F107" s="20"/>
      <c r="G107" s="22"/>
      <c r="H107" s="18"/>
      <c r="I107" s="22"/>
      <c r="J107" s="21"/>
      <c r="K107" s="22"/>
      <c r="L107" s="22">
        <f t="shared" si="3"/>
        <v>0</v>
      </c>
      <c r="M107" s="79"/>
    </row>
    <row r="108" spans="1:14" ht="31.5" x14ac:dyDescent="0.25">
      <c r="A108" s="16">
        <v>13</v>
      </c>
      <c r="B108" s="56" t="s">
        <v>64</v>
      </c>
      <c r="C108" s="56" t="s">
        <v>28</v>
      </c>
      <c r="D108" s="14"/>
      <c r="E108" s="14">
        <v>381.3</v>
      </c>
      <c r="F108" s="22"/>
      <c r="G108" s="22"/>
      <c r="H108" s="22"/>
      <c r="I108" s="22"/>
      <c r="J108" s="15"/>
      <c r="K108" s="22"/>
      <c r="L108" s="22">
        <f t="shared" si="3"/>
        <v>0</v>
      </c>
      <c r="M108" s="79"/>
    </row>
    <row r="109" spans="1:14" ht="15.75" x14ac:dyDescent="0.3">
      <c r="A109" s="19"/>
      <c r="B109" s="19" t="s">
        <v>25</v>
      </c>
      <c r="C109" s="16" t="s">
        <v>28</v>
      </c>
      <c r="D109" s="17">
        <v>1</v>
      </c>
      <c r="E109" s="17">
        <f>E108*D109</f>
        <v>381.3</v>
      </c>
      <c r="F109" s="18"/>
      <c r="G109" s="22"/>
      <c r="H109" s="21"/>
      <c r="I109" s="22"/>
      <c r="J109" s="21"/>
      <c r="K109" s="22"/>
      <c r="L109" s="22">
        <f t="shared" si="3"/>
        <v>0</v>
      </c>
      <c r="M109" s="79"/>
    </row>
    <row r="110" spans="1:14" ht="15.75" x14ac:dyDescent="0.3">
      <c r="A110" s="19"/>
      <c r="B110" s="19" t="s">
        <v>65</v>
      </c>
      <c r="C110" s="19" t="s">
        <v>28</v>
      </c>
      <c r="D110" s="17">
        <v>2.56</v>
      </c>
      <c r="E110" s="17">
        <f>E108*D110</f>
        <v>976.12800000000004</v>
      </c>
      <c r="F110" s="20"/>
      <c r="G110" s="22"/>
      <c r="H110" s="18"/>
      <c r="I110" s="28"/>
      <c r="J110" s="21"/>
      <c r="K110" s="22"/>
      <c r="L110" s="28">
        <f t="shared" si="3"/>
        <v>0</v>
      </c>
      <c r="M110" s="79"/>
    </row>
    <row r="111" spans="1:14" ht="15.75" x14ac:dyDescent="0.3">
      <c r="A111" s="19"/>
      <c r="B111" s="19" t="s">
        <v>66</v>
      </c>
      <c r="C111" s="19" t="s">
        <v>30</v>
      </c>
      <c r="D111" s="17">
        <v>0.4</v>
      </c>
      <c r="E111" s="17">
        <f>E108*D111</f>
        <v>152.52000000000001</v>
      </c>
      <c r="F111" s="20"/>
      <c r="G111" s="22"/>
      <c r="H111" s="18"/>
      <c r="I111" s="28"/>
      <c r="J111" s="21"/>
      <c r="K111" s="22"/>
      <c r="L111" s="28">
        <f t="shared" si="3"/>
        <v>0</v>
      </c>
      <c r="M111" s="79"/>
    </row>
    <row r="112" spans="1:14" ht="15.75" x14ac:dyDescent="0.3">
      <c r="A112" s="19"/>
      <c r="B112" s="19" t="s">
        <v>67</v>
      </c>
      <c r="C112" s="19" t="s">
        <v>2</v>
      </c>
      <c r="D112" s="17">
        <v>0.20100000000000001</v>
      </c>
      <c r="E112" s="17">
        <f>E108*D112</f>
        <v>76.641300000000001</v>
      </c>
      <c r="F112" s="20"/>
      <c r="G112" s="22"/>
      <c r="H112" s="18"/>
      <c r="I112" s="28"/>
      <c r="J112" s="21"/>
      <c r="K112" s="22"/>
      <c r="L112" s="28">
        <f t="shared" si="3"/>
        <v>0</v>
      </c>
      <c r="M112" s="79"/>
    </row>
    <row r="113" spans="1:13" ht="31.5" x14ac:dyDescent="0.25">
      <c r="A113" s="16">
        <v>14</v>
      </c>
      <c r="B113" s="56" t="s">
        <v>68</v>
      </c>
      <c r="C113" s="56" t="s">
        <v>28</v>
      </c>
      <c r="D113" s="14"/>
      <c r="E113" s="14">
        <v>49.5</v>
      </c>
      <c r="F113" s="22"/>
      <c r="G113" s="22"/>
      <c r="H113" s="15"/>
      <c r="I113" s="22"/>
      <c r="J113" s="22"/>
      <c r="K113" s="22"/>
      <c r="L113" s="22">
        <f t="shared" si="3"/>
        <v>0</v>
      </c>
      <c r="M113" s="79"/>
    </row>
    <row r="114" spans="1:13" ht="15.75" x14ac:dyDescent="0.3">
      <c r="A114" s="19"/>
      <c r="B114" s="19" t="s">
        <v>18</v>
      </c>
      <c r="C114" s="16" t="s">
        <v>28</v>
      </c>
      <c r="D114" s="17">
        <v>1</v>
      </c>
      <c r="E114" s="17">
        <f>E113*D114</f>
        <v>49.5</v>
      </c>
      <c r="F114" s="18"/>
      <c r="G114" s="22"/>
      <c r="H114" s="21"/>
      <c r="I114" s="22"/>
      <c r="J114" s="21"/>
      <c r="K114" s="22"/>
      <c r="L114" s="22">
        <f t="shared" si="3"/>
        <v>0</v>
      </c>
      <c r="M114" s="79"/>
    </row>
    <row r="115" spans="1:13" ht="15.75" x14ac:dyDescent="0.3">
      <c r="A115" s="19"/>
      <c r="B115" s="19" t="s">
        <v>69</v>
      </c>
      <c r="C115" s="19" t="s">
        <v>28</v>
      </c>
      <c r="D115" s="17">
        <v>1.02</v>
      </c>
      <c r="E115" s="17">
        <f>E113*D115</f>
        <v>50.49</v>
      </c>
      <c r="F115" s="20"/>
      <c r="G115" s="22"/>
      <c r="H115" s="18"/>
      <c r="I115" s="22"/>
      <c r="J115" s="21"/>
      <c r="K115" s="22"/>
      <c r="L115" s="22">
        <f t="shared" si="3"/>
        <v>0</v>
      </c>
      <c r="M115" s="79"/>
    </row>
    <row r="116" spans="1:13" ht="15.75" x14ac:dyDescent="0.3">
      <c r="A116" s="19"/>
      <c r="B116" s="19" t="s">
        <v>23</v>
      </c>
      <c r="C116" s="19" t="s">
        <v>2</v>
      </c>
      <c r="D116" s="17">
        <v>7.8E-2</v>
      </c>
      <c r="E116" s="17">
        <f>E113*D116</f>
        <v>3.8610000000000002</v>
      </c>
      <c r="F116" s="20"/>
      <c r="G116" s="22"/>
      <c r="H116" s="18"/>
      <c r="I116" s="22"/>
      <c r="J116" s="21"/>
      <c r="K116" s="22"/>
      <c r="L116" s="22">
        <f t="shared" si="3"/>
        <v>0</v>
      </c>
      <c r="M116" s="79"/>
    </row>
    <row r="117" spans="1:13" ht="31.5" x14ac:dyDescent="0.25">
      <c r="A117" s="16">
        <v>15</v>
      </c>
      <c r="B117" s="56" t="s">
        <v>70</v>
      </c>
      <c r="C117" s="56" t="s">
        <v>28</v>
      </c>
      <c r="D117" s="14"/>
      <c r="E117" s="14">
        <v>27</v>
      </c>
      <c r="F117" s="24"/>
      <c r="G117" s="22"/>
      <c r="H117" s="15"/>
      <c r="I117" s="22"/>
      <c r="J117" s="24"/>
      <c r="K117" s="22"/>
      <c r="L117" s="22">
        <f t="shared" ref="L117:L169" si="4">G117+I117+K117</f>
        <v>0</v>
      </c>
      <c r="M117" s="79"/>
    </row>
    <row r="118" spans="1:13" ht="15.75" x14ac:dyDescent="0.3">
      <c r="A118" s="19"/>
      <c r="B118" s="19" t="s">
        <v>18</v>
      </c>
      <c r="C118" s="16" t="s">
        <v>28</v>
      </c>
      <c r="D118" s="17">
        <v>1</v>
      </c>
      <c r="E118" s="17">
        <f>E117*D118</f>
        <v>27</v>
      </c>
      <c r="F118" s="18"/>
      <c r="G118" s="22"/>
      <c r="H118" s="45"/>
      <c r="I118" s="22"/>
      <c r="J118" s="45"/>
      <c r="K118" s="22"/>
      <c r="L118" s="22">
        <f t="shared" si="4"/>
        <v>0</v>
      </c>
      <c r="M118" s="79"/>
    </row>
    <row r="119" spans="1:13" ht="15.75" x14ac:dyDescent="0.3">
      <c r="A119" s="19"/>
      <c r="B119" s="19" t="s">
        <v>71</v>
      </c>
      <c r="C119" s="19" t="s">
        <v>28</v>
      </c>
      <c r="D119" s="17">
        <v>1</v>
      </c>
      <c r="E119" s="17">
        <f>E117*D119</f>
        <v>27</v>
      </c>
      <c r="F119" s="46"/>
      <c r="G119" s="22"/>
      <c r="H119" s="18"/>
      <c r="I119" s="28"/>
      <c r="J119" s="45"/>
      <c r="K119" s="22"/>
      <c r="L119" s="28">
        <f t="shared" si="4"/>
        <v>0</v>
      </c>
      <c r="M119" s="79"/>
    </row>
    <row r="120" spans="1:13" ht="15.75" x14ac:dyDescent="0.3">
      <c r="A120" s="19"/>
      <c r="B120" s="19" t="s">
        <v>72</v>
      </c>
      <c r="C120" s="19" t="s">
        <v>20</v>
      </c>
      <c r="D120" s="17">
        <v>0.04</v>
      </c>
      <c r="E120" s="17">
        <f>E117*D120</f>
        <v>1.08</v>
      </c>
      <c r="F120" s="46"/>
      <c r="G120" s="22"/>
      <c r="H120" s="18"/>
      <c r="I120" s="22"/>
      <c r="J120" s="45"/>
      <c r="K120" s="22"/>
      <c r="L120" s="22">
        <f t="shared" si="4"/>
        <v>0</v>
      </c>
      <c r="M120" s="79"/>
    </row>
    <row r="121" spans="1:13" ht="15.75" x14ac:dyDescent="0.3">
      <c r="A121" s="19"/>
      <c r="B121" s="19" t="s">
        <v>115</v>
      </c>
      <c r="C121" s="19" t="s">
        <v>30</v>
      </c>
      <c r="D121" s="17">
        <v>6</v>
      </c>
      <c r="E121" s="17">
        <f>E117*D121</f>
        <v>162</v>
      </c>
      <c r="F121" s="46"/>
      <c r="G121" s="22"/>
      <c r="H121" s="18"/>
      <c r="I121" s="22"/>
      <c r="J121" s="45"/>
      <c r="K121" s="22"/>
      <c r="L121" s="22">
        <f t="shared" si="4"/>
        <v>0</v>
      </c>
      <c r="M121" s="79"/>
    </row>
    <row r="122" spans="1:13" ht="15.75" x14ac:dyDescent="0.3">
      <c r="A122" s="19"/>
      <c r="B122" s="19" t="s">
        <v>23</v>
      </c>
      <c r="C122" s="19" t="s">
        <v>2</v>
      </c>
      <c r="D122" s="17">
        <v>0.28000000000000003</v>
      </c>
      <c r="E122" s="17">
        <f>E117*D122</f>
        <v>7.5600000000000005</v>
      </c>
      <c r="F122" s="46"/>
      <c r="G122" s="22"/>
      <c r="H122" s="18"/>
      <c r="I122" s="22"/>
      <c r="J122" s="45"/>
      <c r="K122" s="22"/>
      <c r="L122" s="22">
        <f t="shared" si="4"/>
        <v>0</v>
      </c>
      <c r="M122" s="79"/>
    </row>
    <row r="123" spans="1:13" ht="31.5" x14ac:dyDescent="0.3">
      <c r="A123" s="19">
        <v>16</v>
      </c>
      <c r="B123" s="56" t="s">
        <v>74</v>
      </c>
      <c r="C123" s="56" t="s">
        <v>116</v>
      </c>
      <c r="D123" s="14"/>
      <c r="E123" s="14">
        <v>49</v>
      </c>
      <c r="F123" s="18"/>
      <c r="G123" s="22"/>
      <c r="H123" s="20"/>
      <c r="I123" s="22"/>
      <c r="J123" s="20"/>
      <c r="K123" s="22"/>
      <c r="L123" s="22">
        <f t="shared" si="4"/>
        <v>0</v>
      </c>
      <c r="M123" s="79"/>
    </row>
    <row r="124" spans="1:13" ht="15.75" x14ac:dyDescent="0.3">
      <c r="A124" s="19"/>
      <c r="B124" s="19" t="s">
        <v>18</v>
      </c>
      <c r="C124" s="16" t="s">
        <v>116</v>
      </c>
      <c r="D124" s="17">
        <v>1</v>
      </c>
      <c r="E124" s="17">
        <f>E123*D124</f>
        <v>49</v>
      </c>
      <c r="F124" s="18"/>
      <c r="G124" s="22"/>
      <c r="H124" s="21"/>
      <c r="I124" s="22"/>
      <c r="J124" s="21"/>
      <c r="K124" s="22"/>
      <c r="L124" s="22">
        <f t="shared" si="4"/>
        <v>0</v>
      </c>
      <c r="M124" s="79"/>
    </row>
    <row r="125" spans="1:13" ht="15.75" x14ac:dyDescent="0.3">
      <c r="A125" s="19"/>
      <c r="B125" s="19" t="s">
        <v>69</v>
      </c>
      <c r="C125" s="19" t="s">
        <v>21</v>
      </c>
      <c r="D125" s="17">
        <v>0.75</v>
      </c>
      <c r="E125" s="17">
        <f>E123*D125</f>
        <v>36.75</v>
      </c>
      <c r="F125" s="20"/>
      <c r="G125" s="22"/>
      <c r="H125" s="18"/>
      <c r="I125" s="22"/>
      <c r="J125" s="21"/>
      <c r="K125" s="22"/>
      <c r="L125" s="22">
        <f t="shared" si="4"/>
        <v>0</v>
      </c>
      <c r="M125" s="79"/>
    </row>
    <row r="126" spans="1:13" ht="15.75" x14ac:dyDescent="0.3">
      <c r="A126" s="19"/>
      <c r="B126" s="19" t="s">
        <v>23</v>
      </c>
      <c r="C126" s="19" t="s">
        <v>2</v>
      </c>
      <c r="D126" s="17">
        <v>1.8</v>
      </c>
      <c r="E126" s="81">
        <f>E123*D126</f>
        <v>88.2</v>
      </c>
      <c r="F126" s="20"/>
      <c r="G126" s="22"/>
      <c r="H126" s="18"/>
      <c r="I126" s="22"/>
      <c r="J126" s="21"/>
      <c r="K126" s="22"/>
      <c r="L126" s="22">
        <f t="shared" si="4"/>
        <v>0</v>
      </c>
      <c r="M126" s="79"/>
    </row>
    <row r="127" spans="1:13" ht="15.75" x14ac:dyDescent="0.3">
      <c r="A127" s="99"/>
      <c r="B127" s="100" t="s">
        <v>75</v>
      </c>
      <c r="C127" s="101"/>
      <c r="D127" s="102"/>
      <c r="E127" s="103"/>
      <c r="F127" s="104"/>
      <c r="G127" s="92"/>
      <c r="H127" s="104"/>
      <c r="I127" s="92"/>
      <c r="J127" s="105"/>
      <c r="K127" s="92"/>
      <c r="L127" s="92">
        <f t="shared" si="4"/>
        <v>0</v>
      </c>
      <c r="M127" s="79"/>
    </row>
    <row r="128" spans="1:13" ht="31.5" x14ac:dyDescent="0.25">
      <c r="A128" s="31">
        <v>17</v>
      </c>
      <c r="B128" s="56" t="s">
        <v>117</v>
      </c>
      <c r="C128" s="56" t="s">
        <v>28</v>
      </c>
      <c r="D128" s="14"/>
      <c r="E128" s="14">
        <v>28</v>
      </c>
      <c r="F128" s="29"/>
      <c r="G128" s="22"/>
      <c r="H128" s="30"/>
      <c r="I128" s="22"/>
      <c r="J128" s="29"/>
      <c r="K128" s="22"/>
      <c r="L128" s="22">
        <f t="shared" si="4"/>
        <v>0</v>
      </c>
      <c r="M128" s="79"/>
    </row>
    <row r="129" spans="1:13" ht="15.75" x14ac:dyDescent="0.3">
      <c r="A129" s="60"/>
      <c r="B129" s="60" t="s">
        <v>25</v>
      </c>
      <c r="C129" s="31" t="s">
        <v>28</v>
      </c>
      <c r="D129" s="32">
        <v>1</v>
      </c>
      <c r="E129" s="32">
        <f>E128*D129</f>
        <v>28</v>
      </c>
      <c r="F129" s="33"/>
      <c r="G129" s="22"/>
      <c r="H129" s="21"/>
      <c r="I129" s="22"/>
      <c r="J129" s="21"/>
      <c r="K129" s="22"/>
      <c r="L129" s="22">
        <f t="shared" si="4"/>
        <v>0</v>
      </c>
      <c r="M129" s="79"/>
    </row>
    <row r="130" spans="1:13" ht="15.75" x14ac:dyDescent="0.3">
      <c r="A130" s="60"/>
      <c r="B130" s="60" t="s">
        <v>113</v>
      </c>
      <c r="C130" s="60" t="s">
        <v>20</v>
      </c>
      <c r="D130" s="32">
        <f>(2.04+0.51*6)/100</f>
        <v>5.0999999999999997E-2</v>
      </c>
      <c r="E130" s="32">
        <f>E128*D130</f>
        <v>1.4279999999999999</v>
      </c>
      <c r="F130" s="20"/>
      <c r="G130" s="22"/>
      <c r="H130" s="33"/>
      <c r="I130" s="22"/>
      <c r="J130" s="21"/>
      <c r="K130" s="22"/>
      <c r="L130" s="22">
        <f t="shared" si="4"/>
        <v>0</v>
      </c>
      <c r="M130" s="79"/>
    </row>
    <row r="131" spans="1:13" ht="15.75" x14ac:dyDescent="0.3">
      <c r="A131" s="60"/>
      <c r="B131" s="60" t="s">
        <v>23</v>
      </c>
      <c r="C131" s="60" t="s">
        <v>2</v>
      </c>
      <c r="D131" s="32">
        <f>D107</f>
        <v>0.34</v>
      </c>
      <c r="E131" s="32">
        <f>E128*D131</f>
        <v>9.5200000000000014</v>
      </c>
      <c r="F131" s="20"/>
      <c r="G131" s="22"/>
      <c r="H131" s="33"/>
      <c r="I131" s="22"/>
      <c r="J131" s="21"/>
      <c r="K131" s="22"/>
      <c r="L131" s="22">
        <f t="shared" si="4"/>
        <v>0</v>
      </c>
      <c r="M131" s="79"/>
    </row>
    <row r="132" spans="1:13" ht="31.5" x14ac:dyDescent="0.25">
      <c r="A132" s="16">
        <v>18</v>
      </c>
      <c r="B132" s="56" t="s">
        <v>76</v>
      </c>
      <c r="C132" s="56" t="s">
        <v>28</v>
      </c>
      <c r="D132" s="14"/>
      <c r="E132" s="14">
        <v>28</v>
      </c>
      <c r="F132" s="22"/>
      <c r="G132" s="22"/>
      <c r="H132" s="22"/>
      <c r="I132" s="22"/>
      <c r="J132" s="15"/>
      <c r="K132" s="22"/>
      <c r="L132" s="22">
        <f t="shared" si="4"/>
        <v>0</v>
      </c>
      <c r="M132" s="79"/>
    </row>
    <row r="133" spans="1:13" ht="15.75" x14ac:dyDescent="0.3">
      <c r="A133" s="19"/>
      <c r="B133" s="19" t="s">
        <v>25</v>
      </c>
      <c r="C133" s="56" t="s">
        <v>28</v>
      </c>
      <c r="D133" s="17">
        <v>1</v>
      </c>
      <c r="E133" s="17">
        <f>E132</f>
        <v>28</v>
      </c>
      <c r="F133" s="18"/>
      <c r="G133" s="22"/>
      <c r="H133" s="21"/>
      <c r="I133" s="22"/>
      <c r="J133" s="21"/>
      <c r="K133" s="22"/>
      <c r="L133" s="22">
        <f t="shared" si="4"/>
        <v>0</v>
      </c>
      <c r="M133" s="79"/>
    </row>
    <row r="134" spans="1:13" ht="15.75" x14ac:dyDescent="0.3">
      <c r="A134" s="19"/>
      <c r="B134" s="19" t="s">
        <v>65</v>
      </c>
      <c r="C134" s="19" t="s">
        <v>28</v>
      </c>
      <c r="D134" s="17">
        <v>2.56</v>
      </c>
      <c r="E134" s="17">
        <f>E132*D134</f>
        <v>71.680000000000007</v>
      </c>
      <c r="F134" s="20"/>
      <c r="G134" s="22"/>
      <c r="H134" s="18"/>
      <c r="I134" s="22"/>
      <c r="J134" s="21"/>
      <c r="K134" s="22"/>
      <c r="L134" s="22">
        <f t="shared" si="4"/>
        <v>0</v>
      </c>
      <c r="M134" s="79"/>
    </row>
    <row r="135" spans="1:13" ht="15.75" x14ac:dyDescent="0.3">
      <c r="A135" s="19"/>
      <c r="B135" s="19" t="s">
        <v>66</v>
      </c>
      <c r="C135" s="19" t="s">
        <v>30</v>
      </c>
      <c r="D135" s="17">
        <v>0.4</v>
      </c>
      <c r="E135" s="17">
        <f>E132*D135</f>
        <v>11.200000000000001</v>
      </c>
      <c r="F135" s="20"/>
      <c r="G135" s="22"/>
      <c r="H135" s="18"/>
      <c r="I135" s="22"/>
      <c r="J135" s="21"/>
      <c r="K135" s="22"/>
      <c r="L135" s="22">
        <f t="shared" si="4"/>
        <v>0</v>
      </c>
      <c r="M135" s="79"/>
    </row>
    <row r="136" spans="1:13" ht="15.75" x14ac:dyDescent="0.3">
      <c r="A136" s="19"/>
      <c r="B136" s="19" t="s">
        <v>67</v>
      </c>
      <c r="C136" s="19" t="s">
        <v>2</v>
      </c>
      <c r="D136" s="17">
        <f>D112</f>
        <v>0.20100000000000001</v>
      </c>
      <c r="E136" s="17">
        <f>E132*D136</f>
        <v>5.6280000000000001</v>
      </c>
      <c r="F136" s="20"/>
      <c r="G136" s="22"/>
      <c r="H136" s="18"/>
      <c r="I136" s="22"/>
      <c r="J136" s="21"/>
      <c r="K136" s="22"/>
      <c r="L136" s="22">
        <f t="shared" si="4"/>
        <v>0</v>
      </c>
      <c r="M136" s="79"/>
    </row>
    <row r="137" spans="1:13" ht="47.25" x14ac:dyDescent="0.25">
      <c r="A137" s="65">
        <v>19</v>
      </c>
      <c r="B137" s="56" t="s">
        <v>77</v>
      </c>
      <c r="C137" s="56" t="s">
        <v>28</v>
      </c>
      <c r="D137" s="14"/>
      <c r="E137" s="14">
        <v>14</v>
      </c>
      <c r="F137" s="22"/>
      <c r="G137" s="22"/>
      <c r="H137" s="22"/>
      <c r="I137" s="22"/>
      <c r="J137" s="38"/>
      <c r="K137" s="22"/>
      <c r="L137" s="22">
        <f t="shared" si="4"/>
        <v>0</v>
      </c>
      <c r="M137" s="79"/>
    </row>
    <row r="138" spans="1:13" ht="15.75" x14ac:dyDescent="0.3">
      <c r="A138" s="40"/>
      <c r="B138" s="40" t="s">
        <v>18</v>
      </c>
      <c r="C138" s="65" t="s">
        <v>28</v>
      </c>
      <c r="D138" s="17">
        <v>1</v>
      </c>
      <c r="E138" s="39">
        <f>E137*D138</f>
        <v>14</v>
      </c>
      <c r="F138" s="39"/>
      <c r="G138" s="22"/>
      <c r="H138" s="20"/>
      <c r="I138" s="22"/>
      <c r="J138" s="20"/>
      <c r="K138" s="22"/>
      <c r="L138" s="22">
        <f t="shared" si="4"/>
        <v>0</v>
      </c>
      <c r="M138" s="79"/>
    </row>
    <row r="139" spans="1:13" ht="15.75" x14ac:dyDescent="0.3">
      <c r="A139" s="40"/>
      <c r="B139" s="40" t="s">
        <v>78</v>
      </c>
      <c r="C139" s="40" t="s">
        <v>28</v>
      </c>
      <c r="D139" s="66">
        <v>1.02</v>
      </c>
      <c r="E139" s="39">
        <f>E137*D139</f>
        <v>14.280000000000001</v>
      </c>
      <c r="F139" s="39"/>
      <c r="G139" s="22"/>
      <c r="H139" s="39"/>
      <c r="I139" s="22"/>
      <c r="J139" s="20"/>
      <c r="K139" s="22"/>
      <c r="L139" s="22">
        <f t="shared" si="4"/>
        <v>0</v>
      </c>
      <c r="M139" s="79"/>
    </row>
    <row r="140" spans="1:13" ht="15.75" x14ac:dyDescent="0.3">
      <c r="A140" s="40"/>
      <c r="B140" s="40" t="s">
        <v>79</v>
      </c>
      <c r="C140" s="40" t="s">
        <v>30</v>
      </c>
      <c r="D140" s="39">
        <v>8</v>
      </c>
      <c r="E140" s="39">
        <f>E137*D140</f>
        <v>112</v>
      </c>
      <c r="F140" s="20"/>
      <c r="G140" s="22"/>
      <c r="H140" s="39"/>
      <c r="I140" s="22"/>
      <c r="J140" s="20"/>
      <c r="K140" s="22"/>
      <c r="L140" s="22">
        <f t="shared" si="4"/>
        <v>0</v>
      </c>
      <c r="M140" s="79"/>
    </row>
    <row r="141" spans="1:13" ht="15.75" x14ac:dyDescent="0.25">
      <c r="A141" s="67"/>
      <c r="B141" s="67" t="s">
        <v>23</v>
      </c>
      <c r="C141" s="67" t="s">
        <v>2</v>
      </c>
      <c r="D141" s="68">
        <v>0.14660000000000001</v>
      </c>
      <c r="E141" s="41">
        <f>E137*D141</f>
        <v>2.0524</v>
      </c>
      <c r="F141" s="29"/>
      <c r="G141" s="22"/>
      <c r="H141" s="41"/>
      <c r="I141" s="22"/>
      <c r="J141" s="29"/>
      <c r="K141" s="22"/>
      <c r="L141" s="22">
        <f t="shared" si="4"/>
        <v>0</v>
      </c>
      <c r="M141" s="79"/>
    </row>
    <row r="142" spans="1:13" ht="16.5" x14ac:dyDescent="0.25">
      <c r="A142" s="87"/>
      <c r="B142" s="88" t="s">
        <v>80</v>
      </c>
      <c r="C142" s="90"/>
      <c r="D142" s="89"/>
      <c r="E142" s="91"/>
      <c r="F142" s="89"/>
      <c r="G142" s="92"/>
      <c r="H142" s="87"/>
      <c r="I142" s="92"/>
      <c r="J142" s="89"/>
      <c r="K142" s="92"/>
      <c r="L142" s="92">
        <f t="shared" si="4"/>
        <v>0</v>
      </c>
      <c r="M142" s="79"/>
    </row>
    <row r="143" spans="1:13" ht="47.25" x14ac:dyDescent="0.25">
      <c r="A143" s="16">
        <v>20</v>
      </c>
      <c r="B143" s="56" t="s">
        <v>81</v>
      </c>
      <c r="C143" s="56" t="s">
        <v>28</v>
      </c>
      <c r="D143" s="14"/>
      <c r="E143" s="14">
        <v>114.4</v>
      </c>
      <c r="F143" s="24"/>
      <c r="G143" s="22"/>
      <c r="H143" s="15"/>
      <c r="I143" s="22"/>
      <c r="J143" s="24"/>
      <c r="K143" s="22"/>
      <c r="L143" s="22">
        <f t="shared" si="4"/>
        <v>0</v>
      </c>
      <c r="M143" s="79"/>
    </row>
    <row r="144" spans="1:13" ht="15.75" x14ac:dyDescent="0.3">
      <c r="A144" s="19"/>
      <c r="B144" s="19" t="s">
        <v>18</v>
      </c>
      <c r="C144" s="16" t="s">
        <v>28</v>
      </c>
      <c r="D144" s="17">
        <v>3.86</v>
      </c>
      <c r="E144" s="17">
        <f>E143*D144</f>
        <v>441.584</v>
      </c>
      <c r="F144" s="18"/>
      <c r="G144" s="22"/>
      <c r="H144" s="45"/>
      <c r="I144" s="22"/>
      <c r="J144" s="45"/>
      <c r="K144" s="22"/>
      <c r="L144" s="22">
        <f t="shared" si="4"/>
        <v>0</v>
      </c>
      <c r="M144" s="79"/>
    </row>
    <row r="145" spans="1:13" ht="15.75" x14ac:dyDescent="0.3">
      <c r="A145" s="19"/>
      <c r="B145" s="19" t="s">
        <v>82</v>
      </c>
      <c r="C145" s="19" t="s">
        <v>28</v>
      </c>
      <c r="D145" s="17">
        <v>1</v>
      </c>
      <c r="E145" s="17">
        <f>E143*D145</f>
        <v>114.4</v>
      </c>
      <c r="F145" s="46"/>
      <c r="G145" s="22"/>
      <c r="H145" s="18"/>
      <c r="I145" s="22"/>
      <c r="J145" s="45"/>
      <c r="K145" s="22"/>
      <c r="L145" s="22">
        <f t="shared" si="4"/>
        <v>0</v>
      </c>
      <c r="M145" s="79"/>
    </row>
    <row r="146" spans="1:13" ht="15.75" x14ac:dyDescent="0.3">
      <c r="A146" s="19"/>
      <c r="B146" s="19" t="s">
        <v>72</v>
      </c>
      <c r="C146" s="19" t="s">
        <v>20</v>
      </c>
      <c r="D146" s="17">
        <v>0.04</v>
      </c>
      <c r="E146" s="17">
        <f>E143*D146</f>
        <v>4.5760000000000005</v>
      </c>
      <c r="F146" s="46"/>
      <c r="G146" s="22"/>
      <c r="H146" s="18"/>
      <c r="I146" s="22"/>
      <c r="J146" s="45"/>
      <c r="K146" s="22"/>
      <c r="L146" s="22">
        <f t="shared" si="4"/>
        <v>0</v>
      </c>
      <c r="M146" s="79"/>
    </row>
    <row r="147" spans="1:13" ht="15.75" x14ac:dyDescent="0.3">
      <c r="A147" s="19"/>
      <c r="B147" s="19" t="s">
        <v>73</v>
      </c>
      <c r="C147" s="19" t="s">
        <v>30</v>
      </c>
      <c r="D147" s="17">
        <v>6</v>
      </c>
      <c r="E147" s="17">
        <f>E143*D147</f>
        <v>686.40000000000009</v>
      </c>
      <c r="F147" s="46"/>
      <c r="G147" s="22"/>
      <c r="H147" s="18"/>
      <c r="I147" s="22"/>
      <c r="J147" s="45"/>
      <c r="K147" s="22"/>
      <c r="L147" s="22">
        <f t="shared" si="4"/>
        <v>0</v>
      </c>
      <c r="M147" s="79"/>
    </row>
    <row r="148" spans="1:13" ht="15.75" x14ac:dyDescent="0.3">
      <c r="A148" s="19"/>
      <c r="B148" s="19" t="s">
        <v>23</v>
      </c>
      <c r="C148" s="19" t="s">
        <v>2</v>
      </c>
      <c r="D148" s="17">
        <v>0.28000000000000003</v>
      </c>
      <c r="E148" s="17">
        <f>E143*D148</f>
        <v>32.032000000000004</v>
      </c>
      <c r="F148" s="46"/>
      <c r="G148" s="22"/>
      <c r="H148" s="18"/>
      <c r="I148" s="22"/>
      <c r="J148" s="45"/>
      <c r="K148" s="22"/>
      <c r="L148" s="22">
        <f t="shared" si="4"/>
        <v>0</v>
      </c>
      <c r="M148" s="79"/>
    </row>
    <row r="149" spans="1:13" ht="31.5" x14ac:dyDescent="0.25">
      <c r="A149" s="16">
        <v>21</v>
      </c>
      <c r="B149" s="56" t="s">
        <v>83</v>
      </c>
      <c r="C149" s="56" t="s">
        <v>28</v>
      </c>
      <c r="D149" s="14"/>
      <c r="E149" s="14">
        <v>22.9</v>
      </c>
      <c r="F149" s="24"/>
      <c r="G149" s="22"/>
      <c r="H149" s="24"/>
      <c r="I149" s="22"/>
      <c r="J149" s="15"/>
      <c r="K149" s="22"/>
      <c r="L149" s="22">
        <f t="shared" si="4"/>
        <v>0</v>
      </c>
      <c r="M149" s="79"/>
    </row>
    <row r="150" spans="1:13" ht="15.75" x14ac:dyDescent="0.3">
      <c r="A150" s="19"/>
      <c r="B150" s="69" t="s">
        <v>18</v>
      </c>
      <c r="C150" s="16" t="s">
        <v>28</v>
      </c>
      <c r="D150" s="42">
        <v>3.86</v>
      </c>
      <c r="E150" s="17">
        <f>E149*D150</f>
        <v>88.393999999999991</v>
      </c>
      <c r="F150" s="18"/>
      <c r="G150" s="22"/>
      <c r="H150" s="45"/>
      <c r="I150" s="22"/>
      <c r="J150" s="45"/>
      <c r="K150" s="22"/>
      <c r="L150" s="22">
        <f t="shared" si="4"/>
        <v>0</v>
      </c>
      <c r="M150" s="79"/>
    </row>
    <row r="151" spans="1:13" ht="15.75" x14ac:dyDescent="0.3">
      <c r="A151" s="19"/>
      <c r="B151" s="69" t="s">
        <v>84</v>
      </c>
      <c r="C151" s="69" t="s">
        <v>28</v>
      </c>
      <c r="D151" s="42">
        <v>1</v>
      </c>
      <c r="E151" s="17">
        <f>E149*D151</f>
        <v>22.9</v>
      </c>
      <c r="F151" s="18"/>
      <c r="G151" s="22"/>
      <c r="H151" s="18"/>
      <c r="I151" s="22"/>
      <c r="J151" s="45"/>
      <c r="K151" s="22"/>
      <c r="L151" s="22">
        <f t="shared" si="4"/>
        <v>0</v>
      </c>
      <c r="M151" s="79"/>
    </row>
    <row r="152" spans="1:13" ht="15.75" x14ac:dyDescent="0.3">
      <c r="A152" s="19"/>
      <c r="B152" s="69" t="s">
        <v>85</v>
      </c>
      <c r="C152" s="69" t="s">
        <v>20</v>
      </c>
      <c r="D152" s="42">
        <v>0.04</v>
      </c>
      <c r="E152" s="17">
        <f>E149*D152</f>
        <v>0.91599999999999993</v>
      </c>
      <c r="F152" s="46"/>
      <c r="G152" s="22"/>
      <c r="H152" s="18"/>
      <c r="I152" s="22"/>
      <c r="J152" s="45"/>
      <c r="K152" s="22"/>
      <c r="L152" s="22">
        <f t="shared" si="4"/>
        <v>0</v>
      </c>
      <c r="M152" s="79"/>
    </row>
    <row r="153" spans="1:13" ht="15.75" x14ac:dyDescent="0.3">
      <c r="A153" s="19"/>
      <c r="B153" s="69" t="s">
        <v>23</v>
      </c>
      <c r="C153" s="69" t="s">
        <v>2</v>
      </c>
      <c r="D153" s="42">
        <f>D148</f>
        <v>0.28000000000000003</v>
      </c>
      <c r="E153" s="17">
        <f>E149*0.006</f>
        <v>0.13739999999999999</v>
      </c>
      <c r="F153" s="46"/>
      <c r="G153" s="22"/>
      <c r="H153" s="25"/>
      <c r="I153" s="22"/>
      <c r="J153" s="45"/>
      <c r="K153" s="22"/>
      <c r="L153" s="22">
        <f t="shared" si="4"/>
        <v>0</v>
      </c>
      <c r="M153" s="79"/>
    </row>
    <row r="154" spans="1:13" ht="15.75" x14ac:dyDescent="0.3">
      <c r="A154" s="99"/>
      <c r="B154" s="100" t="s">
        <v>86</v>
      </c>
      <c r="C154" s="101"/>
      <c r="D154" s="102"/>
      <c r="E154" s="103"/>
      <c r="F154" s="104"/>
      <c r="G154" s="92"/>
      <c r="H154" s="104"/>
      <c r="I154" s="92"/>
      <c r="J154" s="105"/>
      <c r="K154" s="92"/>
      <c r="L154" s="92">
        <f t="shared" si="4"/>
        <v>0</v>
      </c>
      <c r="M154" s="79"/>
    </row>
    <row r="155" spans="1:13" ht="47.25" x14ac:dyDescent="0.25">
      <c r="A155" s="16">
        <v>22</v>
      </c>
      <c r="B155" s="56" t="s">
        <v>87</v>
      </c>
      <c r="C155" s="56" t="s">
        <v>28</v>
      </c>
      <c r="D155" s="14"/>
      <c r="E155" s="14">
        <v>305</v>
      </c>
      <c r="F155" s="15"/>
      <c r="G155" s="22"/>
      <c r="H155" s="15"/>
      <c r="I155" s="22"/>
      <c r="J155" s="22"/>
      <c r="K155" s="22"/>
      <c r="L155" s="22">
        <f t="shared" si="4"/>
        <v>0</v>
      </c>
      <c r="M155" s="79"/>
    </row>
    <row r="156" spans="1:13" ht="15.75" x14ac:dyDescent="0.3">
      <c r="A156" s="19"/>
      <c r="B156" s="19" t="s">
        <v>18</v>
      </c>
      <c r="C156" s="16" t="s">
        <v>28</v>
      </c>
      <c r="D156" s="17">
        <v>1</v>
      </c>
      <c r="E156" s="17">
        <f>E155*D156</f>
        <v>305</v>
      </c>
      <c r="F156" s="18"/>
      <c r="G156" s="22"/>
      <c r="H156" s="20"/>
      <c r="I156" s="22"/>
      <c r="J156" s="20"/>
      <c r="K156" s="22"/>
      <c r="L156" s="22">
        <f t="shared" si="4"/>
        <v>0</v>
      </c>
      <c r="M156" s="79"/>
    </row>
    <row r="157" spans="1:13" ht="15.75" x14ac:dyDescent="0.3">
      <c r="A157" s="19"/>
      <c r="B157" s="58" t="s">
        <v>61</v>
      </c>
      <c r="C157" s="62" t="s">
        <v>28</v>
      </c>
      <c r="D157" s="17">
        <v>1.02</v>
      </c>
      <c r="E157" s="17">
        <f>E155*D157</f>
        <v>311.10000000000002</v>
      </c>
      <c r="F157" s="20"/>
      <c r="G157" s="22"/>
      <c r="H157" s="18"/>
      <c r="I157" s="22"/>
      <c r="J157" s="20"/>
      <c r="K157" s="22"/>
      <c r="L157" s="22">
        <f t="shared" si="4"/>
        <v>0</v>
      </c>
      <c r="M157" s="79"/>
    </row>
    <row r="158" spans="1:13" ht="15.75" x14ac:dyDescent="0.3">
      <c r="A158" s="64"/>
      <c r="B158" s="58" t="s">
        <v>88</v>
      </c>
      <c r="C158" s="62" t="s">
        <v>54</v>
      </c>
      <c r="D158" s="17">
        <v>6</v>
      </c>
      <c r="E158" s="17">
        <f>D158*E155</f>
        <v>1830</v>
      </c>
      <c r="F158" s="20"/>
      <c r="G158" s="22"/>
      <c r="H158" s="18"/>
      <c r="I158" s="22"/>
      <c r="J158" s="20"/>
      <c r="K158" s="22"/>
      <c r="L158" s="22">
        <f t="shared" si="4"/>
        <v>0</v>
      </c>
      <c r="M158" s="79"/>
    </row>
    <row r="159" spans="1:13" ht="47.25" x14ac:dyDescent="0.25">
      <c r="A159" s="16">
        <v>23</v>
      </c>
      <c r="B159" s="56" t="s">
        <v>89</v>
      </c>
      <c r="C159" s="56" t="s">
        <v>28</v>
      </c>
      <c r="D159" s="14"/>
      <c r="E159" s="14">
        <f>E155</f>
        <v>305</v>
      </c>
      <c r="F159" s="24"/>
      <c r="G159" s="22"/>
      <c r="H159" s="24"/>
      <c r="I159" s="22"/>
      <c r="J159" s="24"/>
      <c r="K159" s="22"/>
      <c r="L159" s="22">
        <f t="shared" si="4"/>
        <v>0</v>
      </c>
      <c r="M159" s="79"/>
    </row>
    <row r="160" spans="1:13" ht="15.75" x14ac:dyDescent="0.3">
      <c r="A160" s="19"/>
      <c r="B160" s="19" t="s">
        <v>18</v>
      </c>
      <c r="C160" s="16" t="s">
        <v>28</v>
      </c>
      <c r="D160" s="17">
        <f>1.16*1.42</f>
        <v>1.6471999999999998</v>
      </c>
      <c r="E160" s="17">
        <f>E159*D160</f>
        <v>502.39599999999996</v>
      </c>
      <c r="F160" s="18"/>
      <c r="G160" s="22"/>
      <c r="H160" s="45"/>
      <c r="I160" s="22"/>
      <c r="J160" s="45"/>
      <c r="K160" s="22"/>
      <c r="L160" s="22">
        <f t="shared" si="4"/>
        <v>0</v>
      </c>
      <c r="M160" s="79"/>
    </row>
    <row r="161" spans="1:13" ht="15.75" x14ac:dyDescent="0.3">
      <c r="A161" s="19"/>
      <c r="B161" s="19" t="s">
        <v>118</v>
      </c>
      <c r="C161" s="19" t="s">
        <v>20</v>
      </c>
      <c r="D161" s="26">
        <f>1.05*0.0365</f>
        <v>3.8324999999999998E-2</v>
      </c>
      <c r="E161" s="17">
        <f>E159*D161</f>
        <v>11.689124999999999</v>
      </c>
      <c r="F161" s="46"/>
      <c r="G161" s="22"/>
      <c r="H161" s="18"/>
      <c r="I161" s="22"/>
      <c r="J161" s="45"/>
      <c r="K161" s="22"/>
      <c r="L161" s="22">
        <f t="shared" si="4"/>
        <v>0</v>
      </c>
      <c r="M161" s="79"/>
    </row>
    <row r="162" spans="1:13" ht="15.75" x14ac:dyDescent="0.3">
      <c r="A162" s="19"/>
      <c r="B162" s="19" t="s">
        <v>90</v>
      </c>
      <c r="C162" s="19" t="s">
        <v>28</v>
      </c>
      <c r="D162" s="19">
        <v>1.08</v>
      </c>
      <c r="E162" s="17">
        <f>E159*D162</f>
        <v>329.40000000000003</v>
      </c>
      <c r="F162" s="46"/>
      <c r="G162" s="22"/>
      <c r="H162" s="18"/>
      <c r="I162" s="22"/>
      <c r="J162" s="45"/>
      <c r="K162" s="22"/>
      <c r="L162" s="22">
        <f t="shared" si="4"/>
        <v>0</v>
      </c>
      <c r="M162" s="79"/>
    </row>
    <row r="163" spans="1:13" ht="15.75" x14ac:dyDescent="0.3">
      <c r="A163" s="19"/>
      <c r="B163" s="19" t="s">
        <v>23</v>
      </c>
      <c r="C163" s="19" t="s">
        <v>2</v>
      </c>
      <c r="D163" s="17">
        <v>3.0000000000000001E-3</v>
      </c>
      <c r="E163" s="17">
        <f>E159*D163</f>
        <v>0.91500000000000004</v>
      </c>
      <c r="F163" s="46"/>
      <c r="G163" s="22"/>
      <c r="H163" s="18"/>
      <c r="I163" s="22"/>
      <c r="J163" s="45"/>
      <c r="K163" s="22"/>
      <c r="L163" s="22">
        <f t="shared" si="4"/>
        <v>0</v>
      </c>
      <c r="M163" s="79"/>
    </row>
    <row r="164" spans="1:13" ht="31.5" x14ac:dyDescent="0.3">
      <c r="A164" s="19">
        <v>24</v>
      </c>
      <c r="B164" s="56" t="s">
        <v>91</v>
      </c>
      <c r="C164" s="56" t="s">
        <v>28</v>
      </c>
      <c r="D164" s="14"/>
      <c r="E164" s="14">
        <f>E159</f>
        <v>305</v>
      </c>
      <c r="F164" s="20"/>
      <c r="G164" s="22"/>
      <c r="H164" s="18"/>
      <c r="I164" s="22"/>
      <c r="J164" s="20"/>
      <c r="K164" s="22"/>
      <c r="L164" s="22">
        <f t="shared" si="4"/>
        <v>0</v>
      </c>
      <c r="M164" s="79"/>
    </row>
    <row r="165" spans="1:13" ht="15.75" x14ac:dyDescent="0.3">
      <c r="A165" s="19"/>
      <c r="B165" s="19" t="s">
        <v>18</v>
      </c>
      <c r="C165" s="19" t="s">
        <v>19</v>
      </c>
      <c r="D165" s="17">
        <v>1</v>
      </c>
      <c r="E165" s="17">
        <f>E164*D165</f>
        <v>305</v>
      </c>
      <c r="F165" s="18"/>
      <c r="G165" s="22"/>
      <c r="H165" s="21"/>
      <c r="I165" s="22"/>
      <c r="J165" s="21"/>
      <c r="K165" s="22"/>
      <c r="L165" s="22">
        <f t="shared" si="4"/>
        <v>0</v>
      </c>
      <c r="M165" s="79"/>
    </row>
    <row r="166" spans="1:13" ht="15.75" x14ac:dyDescent="0.3">
      <c r="A166" s="19"/>
      <c r="B166" s="19" t="s">
        <v>92</v>
      </c>
      <c r="C166" s="19" t="s">
        <v>30</v>
      </c>
      <c r="D166" s="17">
        <v>0.69</v>
      </c>
      <c r="E166" s="17">
        <f>E164*D166</f>
        <v>210.45</v>
      </c>
      <c r="F166" s="18"/>
      <c r="G166" s="22"/>
      <c r="H166" s="18"/>
      <c r="I166" s="22"/>
      <c r="J166" s="21"/>
      <c r="K166" s="22"/>
      <c r="L166" s="22">
        <f t="shared" si="4"/>
        <v>0</v>
      </c>
      <c r="M166" s="79"/>
    </row>
    <row r="167" spans="1:13" ht="15.75" x14ac:dyDescent="0.3">
      <c r="A167" s="19"/>
      <c r="B167" s="19" t="s">
        <v>93</v>
      </c>
      <c r="C167" s="19" t="s">
        <v>30</v>
      </c>
      <c r="D167" s="17">
        <v>0.82</v>
      </c>
      <c r="E167" s="17">
        <f>E164*D167</f>
        <v>250.1</v>
      </c>
      <c r="F167" s="20"/>
      <c r="G167" s="22"/>
      <c r="H167" s="18"/>
      <c r="I167" s="22"/>
      <c r="J167" s="21"/>
      <c r="K167" s="22"/>
      <c r="L167" s="22">
        <f t="shared" si="4"/>
        <v>0</v>
      </c>
      <c r="M167" s="79"/>
    </row>
    <row r="168" spans="1:13" ht="15.75" x14ac:dyDescent="0.3">
      <c r="A168" s="19"/>
      <c r="B168" s="19" t="s">
        <v>94</v>
      </c>
      <c r="C168" s="19" t="s">
        <v>30</v>
      </c>
      <c r="D168" s="26">
        <v>0.15</v>
      </c>
      <c r="E168" s="17">
        <f>E164*D168</f>
        <v>45.75</v>
      </c>
      <c r="F168" s="20"/>
      <c r="G168" s="22"/>
      <c r="H168" s="18"/>
      <c r="I168" s="22"/>
      <c r="J168" s="21"/>
      <c r="K168" s="22"/>
      <c r="L168" s="22">
        <f t="shared" si="4"/>
        <v>0</v>
      </c>
      <c r="M168" s="79"/>
    </row>
    <row r="169" spans="1:13" ht="15.75" x14ac:dyDescent="0.3">
      <c r="A169" s="19"/>
      <c r="B169" s="19" t="s">
        <v>23</v>
      </c>
      <c r="C169" s="19" t="s">
        <v>2</v>
      </c>
      <c r="D169" s="26">
        <v>0.34</v>
      </c>
      <c r="E169" s="17">
        <f>E164*D169</f>
        <v>103.7</v>
      </c>
      <c r="F169" s="20"/>
      <c r="G169" s="22"/>
      <c r="H169" s="18"/>
      <c r="I169" s="22"/>
      <c r="J169" s="21"/>
      <c r="K169" s="22"/>
      <c r="L169" s="22">
        <f t="shared" si="4"/>
        <v>0</v>
      </c>
      <c r="M169" s="79"/>
    </row>
    <row r="170" spans="1:13" ht="47.25" x14ac:dyDescent="0.3">
      <c r="A170" s="62">
        <v>25</v>
      </c>
      <c r="B170" s="56" t="s">
        <v>95</v>
      </c>
      <c r="C170" s="56" t="s">
        <v>28</v>
      </c>
      <c r="D170" s="14"/>
      <c r="E170" s="14">
        <v>83</v>
      </c>
      <c r="F170" s="20"/>
      <c r="G170" s="22"/>
      <c r="H170" s="18"/>
      <c r="I170" s="22"/>
      <c r="J170" s="20"/>
      <c r="K170" s="22"/>
      <c r="L170" s="22">
        <f t="shared" ref="L170:L177" si="5">G170+I170+K170</f>
        <v>0</v>
      </c>
      <c r="M170" s="79"/>
    </row>
    <row r="171" spans="1:13" ht="15.75" x14ac:dyDescent="0.3">
      <c r="A171" s="19"/>
      <c r="B171" s="19" t="s">
        <v>18</v>
      </c>
      <c r="C171" s="16" t="s">
        <v>28</v>
      </c>
      <c r="D171" s="17">
        <v>1</v>
      </c>
      <c r="E171" s="17">
        <f>E170*D171</f>
        <v>83</v>
      </c>
      <c r="F171" s="18"/>
      <c r="G171" s="22"/>
      <c r="H171" s="21"/>
      <c r="I171" s="22"/>
      <c r="J171" s="21"/>
      <c r="K171" s="22"/>
      <c r="L171" s="22">
        <f t="shared" si="5"/>
        <v>0</v>
      </c>
      <c r="M171" s="79"/>
    </row>
    <row r="172" spans="1:13" ht="15.75" x14ac:dyDescent="0.3">
      <c r="A172" s="19"/>
      <c r="B172" s="19" t="s">
        <v>96</v>
      </c>
      <c r="C172" s="19" t="s">
        <v>28</v>
      </c>
      <c r="D172" s="17">
        <v>1.02</v>
      </c>
      <c r="E172" s="17">
        <f>E170*D172</f>
        <v>84.66</v>
      </c>
      <c r="F172" s="18"/>
      <c r="G172" s="22"/>
      <c r="H172" s="18"/>
      <c r="I172" s="22"/>
      <c r="J172" s="21"/>
      <c r="K172" s="22"/>
      <c r="L172" s="28">
        <f t="shared" si="5"/>
        <v>0</v>
      </c>
      <c r="M172" s="79"/>
    </row>
    <row r="173" spans="1:13" ht="15.75" x14ac:dyDescent="0.3">
      <c r="A173" s="19"/>
      <c r="B173" s="19" t="s">
        <v>97</v>
      </c>
      <c r="C173" s="19" t="s">
        <v>28</v>
      </c>
      <c r="D173" s="17">
        <v>1.02</v>
      </c>
      <c r="E173" s="17">
        <f>E170*D173</f>
        <v>84.66</v>
      </c>
      <c r="F173" s="20"/>
      <c r="G173" s="22"/>
      <c r="H173" s="18"/>
      <c r="I173" s="22"/>
      <c r="J173" s="21"/>
      <c r="K173" s="22"/>
      <c r="L173" s="28">
        <f t="shared" si="5"/>
        <v>0</v>
      </c>
      <c r="M173" s="79"/>
    </row>
    <row r="174" spans="1:13" ht="15.75" x14ac:dyDescent="0.3">
      <c r="A174" s="19"/>
      <c r="B174" s="19" t="s">
        <v>23</v>
      </c>
      <c r="C174" s="19" t="s">
        <v>2</v>
      </c>
      <c r="D174" s="26">
        <v>0.34</v>
      </c>
      <c r="E174" s="17">
        <f>E170*D174</f>
        <v>28.220000000000002</v>
      </c>
      <c r="F174" s="20"/>
      <c r="G174" s="22"/>
      <c r="H174" s="18"/>
      <c r="I174" s="22"/>
      <c r="J174" s="21"/>
      <c r="K174" s="22"/>
      <c r="L174" s="22">
        <f t="shared" si="5"/>
        <v>0</v>
      </c>
      <c r="M174" s="79"/>
    </row>
    <row r="175" spans="1:13" ht="31.5" x14ac:dyDescent="0.25">
      <c r="A175" s="70">
        <v>26</v>
      </c>
      <c r="B175" s="56" t="s">
        <v>98</v>
      </c>
      <c r="C175" s="16" t="s">
        <v>28</v>
      </c>
      <c r="D175" s="14"/>
      <c r="E175" s="14">
        <v>305</v>
      </c>
      <c r="F175" s="34"/>
      <c r="G175" s="22"/>
      <c r="H175" s="22"/>
      <c r="I175" s="22"/>
      <c r="J175" s="22"/>
      <c r="K175" s="22"/>
      <c r="L175" s="22">
        <f t="shared" si="5"/>
        <v>0</v>
      </c>
      <c r="M175" s="79"/>
    </row>
    <row r="176" spans="1:13" ht="15.75" x14ac:dyDescent="0.25">
      <c r="A176" s="70"/>
      <c r="B176" s="31" t="s">
        <v>99</v>
      </c>
      <c r="C176" s="16" t="s">
        <v>28</v>
      </c>
      <c r="D176" s="43">
        <v>1</v>
      </c>
      <c r="E176" s="43">
        <f>E175*D176</f>
        <v>305</v>
      </c>
      <c r="F176" s="30"/>
      <c r="G176" s="22"/>
      <c r="H176" s="44"/>
      <c r="I176" s="22"/>
      <c r="J176" s="44"/>
      <c r="K176" s="22"/>
      <c r="L176" s="22">
        <f t="shared" si="5"/>
        <v>0</v>
      </c>
      <c r="M176" s="79"/>
    </row>
    <row r="177" spans="1:13" ht="15.75" x14ac:dyDescent="0.25">
      <c r="A177" s="70"/>
      <c r="B177" s="31" t="s">
        <v>119</v>
      </c>
      <c r="C177" s="16" t="s">
        <v>28</v>
      </c>
      <c r="D177" s="43">
        <v>1</v>
      </c>
      <c r="E177" s="43">
        <f>E175*D177</f>
        <v>305</v>
      </c>
      <c r="F177" s="29"/>
      <c r="G177" s="22"/>
      <c r="H177" s="44"/>
      <c r="I177" s="22"/>
      <c r="J177" s="30"/>
      <c r="K177" s="22"/>
      <c r="L177" s="22">
        <f t="shared" si="5"/>
        <v>0</v>
      </c>
      <c r="M177" s="79"/>
    </row>
    <row r="178" spans="1:13" ht="15.75" x14ac:dyDescent="0.3">
      <c r="A178" s="47"/>
      <c r="B178" s="47" t="s">
        <v>6</v>
      </c>
      <c r="C178" s="47"/>
      <c r="D178" s="47"/>
      <c r="E178" s="47"/>
      <c r="F178" s="47"/>
      <c r="G178" s="48">
        <f>SUM(G11:G177)</f>
        <v>0</v>
      </c>
      <c r="H178" s="48"/>
      <c r="I178" s="48">
        <f>SUM(I11:I177)</f>
        <v>0</v>
      </c>
      <c r="J178" s="48"/>
      <c r="K178" s="48">
        <f>SUM(K11:K177)</f>
        <v>0</v>
      </c>
      <c r="L178" s="48">
        <f>SUM(L11:L177)</f>
        <v>0</v>
      </c>
      <c r="M178" s="79"/>
    </row>
    <row r="179" spans="1:13" ht="15.75" x14ac:dyDescent="0.25">
      <c r="A179" s="71"/>
      <c r="B179" s="72" t="s">
        <v>100</v>
      </c>
      <c r="C179" s="73">
        <v>0.05</v>
      </c>
      <c r="D179" s="49"/>
      <c r="E179" s="49"/>
      <c r="F179" s="50"/>
      <c r="G179" s="51"/>
      <c r="H179" s="51"/>
      <c r="I179" s="51"/>
      <c r="J179" s="51"/>
      <c r="K179" s="51"/>
      <c r="L179" s="51">
        <f>I178*C179</f>
        <v>0</v>
      </c>
      <c r="M179" s="79"/>
    </row>
    <row r="180" spans="1:13" ht="15.75" x14ac:dyDescent="0.3">
      <c r="A180" s="60"/>
      <c r="B180" s="63" t="s">
        <v>101</v>
      </c>
      <c r="C180" s="37"/>
      <c r="D180" s="32"/>
      <c r="E180" s="36"/>
      <c r="F180" s="33"/>
      <c r="G180" s="52"/>
      <c r="H180" s="33"/>
      <c r="I180" s="52"/>
      <c r="J180" s="21"/>
      <c r="K180" s="52"/>
      <c r="L180" s="48">
        <f>L179+L178</f>
        <v>0</v>
      </c>
      <c r="M180" s="79"/>
    </row>
    <row r="181" spans="1:13" x14ac:dyDescent="0.25">
      <c r="A181" s="54"/>
      <c r="B181" s="72" t="s">
        <v>102</v>
      </c>
      <c r="C181" s="74">
        <v>0.1</v>
      </c>
      <c r="D181" s="53"/>
      <c r="E181" s="53"/>
      <c r="F181" s="48"/>
      <c r="G181" s="48"/>
      <c r="H181" s="48"/>
      <c r="I181" s="48"/>
      <c r="J181" s="48"/>
      <c r="K181" s="48"/>
      <c r="L181" s="48">
        <f>L180*C181</f>
        <v>0</v>
      </c>
      <c r="M181" s="79"/>
    </row>
    <row r="182" spans="1:13" x14ac:dyDescent="0.25">
      <c r="A182" s="54"/>
      <c r="B182" s="54" t="s">
        <v>6</v>
      </c>
      <c r="C182" s="54"/>
      <c r="D182" s="54"/>
      <c r="E182" s="54"/>
      <c r="F182" s="54"/>
      <c r="G182" s="48"/>
      <c r="H182" s="48"/>
      <c r="I182" s="48"/>
      <c r="J182" s="48"/>
      <c r="K182" s="48"/>
      <c r="L182" s="48">
        <f>L181+L180</f>
        <v>0</v>
      </c>
      <c r="M182" s="79"/>
    </row>
    <row r="183" spans="1:13" x14ac:dyDescent="0.25">
      <c r="A183" s="54"/>
      <c r="B183" s="72" t="s">
        <v>103</v>
      </c>
      <c r="C183" s="74">
        <v>0.08</v>
      </c>
      <c r="D183" s="53"/>
      <c r="E183" s="53"/>
      <c r="F183" s="48"/>
      <c r="G183" s="48"/>
      <c r="H183" s="48"/>
      <c r="I183" s="48"/>
      <c r="J183" s="48"/>
      <c r="K183" s="48"/>
      <c r="L183" s="48">
        <f>L182*C183</f>
        <v>0</v>
      </c>
      <c r="M183" s="79"/>
    </row>
    <row r="184" spans="1:13" x14ac:dyDescent="0.25">
      <c r="A184" s="54"/>
      <c r="B184" s="72" t="s">
        <v>6</v>
      </c>
      <c r="C184" s="54"/>
      <c r="D184" s="54"/>
      <c r="E184" s="54"/>
      <c r="F184" s="54"/>
      <c r="G184" s="48"/>
      <c r="H184" s="48"/>
      <c r="I184" s="48"/>
      <c r="J184" s="48"/>
      <c r="K184" s="48"/>
      <c r="L184" s="48">
        <f>L183+L182</f>
        <v>0</v>
      </c>
      <c r="M184" s="79"/>
    </row>
    <row r="185" spans="1:13" x14ac:dyDescent="0.25">
      <c r="A185" s="54"/>
      <c r="B185" s="72" t="s">
        <v>114</v>
      </c>
      <c r="C185" s="75">
        <v>0.05</v>
      </c>
      <c r="D185" s="54"/>
      <c r="E185" s="54"/>
      <c r="F185" s="54"/>
      <c r="G185" s="48"/>
      <c r="H185" s="48"/>
      <c r="I185" s="48"/>
      <c r="J185" s="48"/>
      <c r="K185" s="48"/>
      <c r="L185" s="48">
        <f>L184*C185</f>
        <v>0</v>
      </c>
      <c r="M185" s="79"/>
    </row>
    <row r="186" spans="1:13" x14ac:dyDescent="0.25">
      <c r="A186" s="54"/>
      <c r="B186" s="72" t="s">
        <v>6</v>
      </c>
      <c r="C186" s="75"/>
      <c r="D186" s="54"/>
      <c r="E186" s="54"/>
      <c r="F186" s="54"/>
      <c r="G186" s="48"/>
      <c r="H186" s="48"/>
      <c r="I186" s="48"/>
      <c r="J186" s="48"/>
      <c r="K186" s="48"/>
      <c r="L186" s="48">
        <f>SUM(L184:L185)</f>
        <v>0</v>
      </c>
      <c r="M186" s="79"/>
    </row>
    <row r="187" spans="1:13" ht="15.75" x14ac:dyDescent="0.3">
      <c r="A187" s="82"/>
      <c r="B187" s="72" t="s">
        <v>104</v>
      </c>
      <c r="C187" s="83">
        <v>0.18</v>
      </c>
      <c r="D187" s="27"/>
      <c r="E187" s="27"/>
      <c r="F187" s="27"/>
      <c r="G187" s="27"/>
      <c r="H187" s="27"/>
      <c r="I187" s="27"/>
      <c r="J187" s="27"/>
      <c r="K187" s="27"/>
      <c r="L187" s="84">
        <f>L186*C187</f>
        <v>0</v>
      </c>
      <c r="M187" s="79"/>
    </row>
    <row r="188" spans="1:13" ht="15.75" x14ac:dyDescent="0.3">
      <c r="A188" s="82"/>
      <c r="B188" s="85" t="s">
        <v>6</v>
      </c>
      <c r="C188" s="85" t="s">
        <v>2</v>
      </c>
      <c r="D188" s="27"/>
      <c r="E188" s="27"/>
      <c r="F188" s="27"/>
      <c r="G188" s="27"/>
      <c r="H188" s="27"/>
      <c r="I188" s="27"/>
      <c r="J188" s="27"/>
      <c r="K188" s="27"/>
      <c r="L188" s="86">
        <f>SUM(L186:L187)</f>
        <v>0</v>
      </c>
      <c r="M188" s="79"/>
    </row>
    <row r="189" spans="1:13" x14ac:dyDescent="0.25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</row>
  </sheetData>
  <autoFilter ref="A10:L188" xr:uid="{E667B4BD-BEEA-4E47-AE67-DA928F18ACD4}"/>
  <mergeCells count="18">
    <mergeCell ref="J8:J9"/>
    <mergeCell ref="K8:K9"/>
    <mergeCell ref="N6:R10"/>
    <mergeCell ref="A1:L1"/>
    <mergeCell ref="F6:G7"/>
    <mergeCell ref="H6:I7"/>
    <mergeCell ref="J6:K7"/>
    <mergeCell ref="L6:L9"/>
    <mergeCell ref="C6:E7"/>
    <mergeCell ref="B6:B9"/>
    <mergeCell ref="A6:A9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orientation="portrait" r:id="rId1"/>
  <ignoredErrors>
    <ignoredError sqref="L182:L184 L181 E14 E24 E78 E35 L186:L1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59679-1A2A-4587-8149-4B47DD3920A4}">
  <dimension ref="A1:R189"/>
  <sheetViews>
    <sheetView workbookViewId="0">
      <selection activeCell="K193" sqref="K193"/>
    </sheetView>
  </sheetViews>
  <sheetFormatPr defaultColWidth="8.85546875" defaultRowHeight="15" x14ac:dyDescent="0.25"/>
  <cols>
    <col min="1" max="1" width="3.7109375" style="77" customWidth="1"/>
    <col min="2" max="2" width="40.7109375" style="77" customWidth="1"/>
    <col min="3" max="12" width="10.7109375" style="77" customWidth="1"/>
    <col min="13" max="13" width="3.7109375" style="77" customWidth="1"/>
    <col min="14" max="16384" width="8.85546875" style="77"/>
  </cols>
  <sheetData>
    <row r="1" spans="1:18" ht="15.75" x14ac:dyDescent="0.25">
      <c r="A1" s="110" t="s">
        <v>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8" ht="15.75" x14ac:dyDescent="0.3">
      <c r="A2" s="78"/>
      <c r="B2" s="78"/>
      <c r="C2" s="78"/>
      <c r="D2" s="78"/>
      <c r="E2" s="78"/>
      <c r="F2" s="78"/>
      <c r="G2" s="78"/>
      <c r="H2" s="1"/>
      <c r="I2" s="1"/>
      <c r="J2" s="1"/>
      <c r="K2" s="1"/>
      <c r="L2" s="1"/>
    </row>
    <row r="3" spans="1:18" ht="15.75" x14ac:dyDescent="0.3">
      <c r="A3" s="6" t="s">
        <v>0</v>
      </c>
      <c r="B3" s="3"/>
      <c r="C3" s="6"/>
      <c r="D3" s="3"/>
      <c r="E3" s="6"/>
      <c r="F3" s="6"/>
      <c r="G3" s="6"/>
      <c r="H3" s="6"/>
      <c r="I3" s="6"/>
      <c r="J3" s="7" t="s">
        <v>1</v>
      </c>
      <c r="K3" s="55">
        <f>L188</f>
        <v>0</v>
      </c>
      <c r="L3" s="8" t="s">
        <v>2</v>
      </c>
    </row>
    <row r="4" spans="1:18" ht="15.75" x14ac:dyDescent="0.3">
      <c r="A4" s="9" t="s">
        <v>121</v>
      </c>
      <c r="B4" s="3"/>
      <c r="C4" s="6"/>
      <c r="D4" s="2"/>
      <c r="E4" s="10"/>
      <c r="F4" s="10"/>
      <c r="G4" s="6"/>
      <c r="H4" s="6"/>
      <c r="I4" s="6"/>
      <c r="J4" s="7" t="s">
        <v>3</v>
      </c>
      <c r="K4" s="55">
        <f>G178</f>
        <v>0</v>
      </c>
      <c r="L4" s="8" t="s">
        <v>2</v>
      </c>
    </row>
    <row r="5" spans="1:18" ht="15.75" x14ac:dyDescent="0.3">
      <c r="A5" s="1"/>
      <c r="B5" s="1"/>
      <c r="C5" s="11"/>
      <c r="D5" s="11"/>
      <c r="E5" s="11"/>
      <c r="F5" s="11"/>
      <c r="G5" s="1"/>
      <c r="H5" s="1"/>
      <c r="I5" s="1"/>
      <c r="J5" s="1"/>
      <c r="K5" s="1"/>
      <c r="L5" s="1"/>
    </row>
    <row r="6" spans="1:18" ht="14.45" customHeight="1" x14ac:dyDescent="0.25">
      <c r="A6" s="111" t="s">
        <v>7</v>
      </c>
      <c r="B6" s="124" t="s">
        <v>14</v>
      </c>
      <c r="C6" s="111" t="s">
        <v>13</v>
      </c>
      <c r="D6" s="122"/>
      <c r="E6" s="112"/>
      <c r="F6" s="111" t="s">
        <v>4</v>
      </c>
      <c r="G6" s="112"/>
      <c r="H6" s="111" t="s">
        <v>5</v>
      </c>
      <c r="I6" s="112"/>
      <c r="J6" s="115" t="s">
        <v>12</v>
      </c>
      <c r="K6" s="116"/>
      <c r="L6" s="119" t="s">
        <v>6</v>
      </c>
      <c r="N6" s="109" t="s">
        <v>17</v>
      </c>
      <c r="O6" s="109"/>
      <c r="P6" s="109"/>
      <c r="Q6" s="109"/>
      <c r="R6" s="109"/>
    </row>
    <row r="7" spans="1:18" ht="16.149999999999999" customHeight="1" x14ac:dyDescent="0.25">
      <c r="A7" s="125"/>
      <c r="B7" s="124"/>
      <c r="C7" s="113"/>
      <c r="D7" s="123"/>
      <c r="E7" s="114"/>
      <c r="F7" s="113"/>
      <c r="G7" s="114"/>
      <c r="H7" s="113"/>
      <c r="I7" s="114"/>
      <c r="J7" s="117"/>
      <c r="K7" s="118"/>
      <c r="L7" s="120"/>
      <c r="N7" s="109"/>
      <c r="O7" s="109"/>
      <c r="P7" s="109"/>
      <c r="Q7" s="109"/>
      <c r="R7" s="109"/>
    </row>
    <row r="8" spans="1:18" ht="16.149999999999999" customHeight="1" x14ac:dyDescent="0.25">
      <c r="A8" s="125"/>
      <c r="B8" s="124"/>
      <c r="C8" s="119" t="s">
        <v>8</v>
      </c>
      <c r="D8" s="119" t="s">
        <v>9</v>
      </c>
      <c r="E8" s="119" t="s">
        <v>10</v>
      </c>
      <c r="F8" s="119" t="s">
        <v>15</v>
      </c>
      <c r="G8" s="119" t="s">
        <v>10</v>
      </c>
      <c r="H8" s="119" t="s">
        <v>15</v>
      </c>
      <c r="I8" s="119" t="s">
        <v>10</v>
      </c>
      <c r="J8" s="119" t="s">
        <v>15</v>
      </c>
      <c r="K8" s="119" t="s">
        <v>10</v>
      </c>
      <c r="L8" s="120"/>
      <c r="N8" s="109"/>
      <c r="O8" s="109"/>
      <c r="P8" s="109"/>
      <c r="Q8" s="109"/>
      <c r="R8" s="109"/>
    </row>
    <row r="9" spans="1:18" ht="16.149999999999999" customHeight="1" x14ac:dyDescent="0.25">
      <c r="A9" s="113"/>
      <c r="B9" s="124"/>
      <c r="C9" s="121"/>
      <c r="D9" s="121"/>
      <c r="E9" s="121"/>
      <c r="F9" s="121"/>
      <c r="G9" s="121"/>
      <c r="H9" s="121"/>
      <c r="I9" s="121"/>
      <c r="J9" s="121"/>
      <c r="K9" s="121"/>
      <c r="L9" s="121"/>
      <c r="N9" s="109"/>
      <c r="O9" s="109"/>
      <c r="P9" s="109"/>
      <c r="Q9" s="109"/>
      <c r="R9" s="109"/>
    </row>
    <row r="10" spans="1:18" ht="15.75" x14ac:dyDescent="0.3">
      <c r="A10" s="12" t="s">
        <v>11</v>
      </c>
      <c r="B10" s="4">
        <v>2</v>
      </c>
      <c r="C10" s="12">
        <v>3</v>
      </c>
      <c r="D10" s="4">
        <v>4</v>
      </c>
      <c r="E10" s="13">
        <v>5</v>
      </c>
      <c r="F10" s="5">
        <v>6</v>
      </c>
      <c r="G10" s="12">
        <v>7</v>
      </c>
      <c r="H10" s="4">
        <v>8</v>
      </c>
      <c r="I10" s="5">
        <v>9</v>
      </c>
      <c r="J10" s="4">
        <v>10</v>
      </c>
      <c r="K10" s="12">
        <v>11</v>
      </c>
      <c r="L10" s="4">
        <v>12</v>
      </c>
      <c r="N10" s="109"/>
      <c r="O10" s="109"/>
      <c r="P10" s="109"/>
      <c r="Q10" s="109"/>
      <c r="R10" s="109"/>
    </row>
    <row r="11" spans="1:18" ht="16.5" x14ac:dyDescent="0.25">
      <c r="A11" s="87"/>
      <c r="B11" s="88" t="s">
        <v>22</v>
      </c>
      <c r="C11" s="87"/>
      <c r="D11" s="89"/>
      <c r="E11" s="89"/>
      <c r="F11" s="89"/>
      <c r="G11" s="89"/>
      <c r="H11" s="87"/>
      <c r="I11" s="87"/>
      <c r="J11" s="89"/>
      <c r="K11" s="87"/>
      <c r="L11" s="89"/>
      <c r="M11" s="79"/>
    </row>
    <row r="12" spans="1:18" ht="15.75" x14ac:dyDescent="0.25">
      <c r="A12" s="16">
        <v>1</v>
      </c>
      <c r="B12" s="56" t="s">
        <v>34</v>
      </c>
      <c r="C12" s="56" t="s">
        <v>20</v>
      </c>
      <c r="D12" s="14"/>
      <c r="E12" s="14">
        <v>2.2000000000000002</v>
      </c>
      <c r="F12" s="22"/>
      <c r="G12" s="22"/>
      <c r="H12" s="22"/>
      <c r="I12" s="22"/>
      <c r="J12" s="22"/>
      <c r="K12" s="22"/>
      <c r="L12" s="22"/>
      <c r="M12" s="79"/>
    </row>
    <row r="13" spans="1:18" ht="15.75" x14ac:dyDescent="0.3">
      <c r="A13" s="19"/>
      <c r="B13" s="19" t="s">
        <v>18</v>
      </c>
      <c r="C13" s="19" t="s">
        <v>20</v>
      </c>
      <c r="D13" s="17">
        <v>1</v>
      </c>
      <c r="E13" s="17">
        <f>E12*D13</f>
        <v>2.2000000000000002</v>
      </c>
      <c r="F13" s="22"/>
      <c r="G13" s="22"/>
      <c r="H13" s="21"/>
      <c r="I13" s="22"/>
      <c r="J13" s="21"/>
      <c r="K13" s="22"/>
      <c r="L13" s="28"/>
      <c r="M13" s="79"/>
    </row>
    <row r="14" spans="1:18" ht="15.75" x14ac:dyDescent="0.3">
      <c r="A14" s="19"/>
      <c r="B14" s="19" t="s">
        <v>33</v>
      </c>
      <c r="C14" s="19" t="s">
        <v>20</v>
      </c>
      <c r="D14" s="17">
        <v>1.0149999999999999</v>
      </c>
      <c r="E14" s="17">
        <f>E12*D14</f>
        <v>2.2330000000000001</v>
      </c>
      <c r="F14" s="20"/>
      <c r="G14" s="22"/>
      <c r="H14" s="18"/>
      <c r="I14" s="28"/>
      <c r="J14" s="21"/>
      <c r="K14" s="22"/>
      <c r="L14" s="28"/>
      <c r="M14" s="79"/>
    </row>
    <row r="15" spans="1:18" ht="15.75" x14ac:dyDescent="0.3">
      <c r="A15" s="19"/>
      <c r="B15" s="19" t="s">
        <v>35</v>
      </c>
      <c r="C15" s="19" t="s">
        <v>106</v>
      </c>
      <c r="D15" s="17">
        <v>1</v>
      </c>
      <c r="E15" s="17">
        <v>1</v>
      </c>
      <c r="F15" s="20"/>
      <c r="G15" s="22"/>
      <c r="H15" s="18"/>
      <c r="I15" s="22"/>
      <c r="J15" s="21"/>
      <c r="K15" s="28"/>
      <c r="L15" s="28"/>
      <c r="M15" s="79"/>
    </row>
    <row r="16" spans="1:18" ht="15.75" x14ac:dyDescent="0.3">
      <c r="A16" s="19"/>
      <c r="B16" s="19" t="s">
        <v>27</v>
      </c>
      <c r="C16" s="19" t="s">
        <v>28</v>
      </c>
      <c r="D16" s="17">
        <v>2.29</v>
      </c>
      <c r="E16" s="17">
        <f>E12*D16</f>
        <v>5.0380000000000003</v>
      </c>
      <c r="F16" s="20"/>
      <c r="G16" s="22"/>
      <c r="H16" s="18"/>
      <c r="I16" s="28"/>
      <c r="J16" s="21"/>
      <c r="K16" s="22"/>
      <c r="L16" s="28"/>
      <c r="M16" s="79"/>
    </row>
    <row r="17" spans="1:14" ht="15.75" x14ac:dyDescent="0.3">
      <c r="A17" s="19"/>
      <c r="B17" s="19" t="s">
        <v>105</v>
      </c>
      <c r="C17" s="19" t="s">
        <v>20</v>
      </c>
      <c r="D17" s="26">
        <v>4.2900000000000001E-2</v>
      </c>
      <c r="E17" s="17">
        <f>E12*D17</f>
        <v>9.4380000000000006E-2</v>
      </c>
      <c r="F17" s="20"/>
      <c r="G17" s="22"/>
      <c r="H17" s="18"/>
      <c r="I17" s="28"/>
      <c r="J17" s="21"/>
      <c r="K17" s="22"/>
      <c r="L17" s="28"/>
      <c r="M17" s="79"/>
      <c r="N17" s="80"/>
    </row>
    <row r="18" spans="1:14" ht="15.75" x14ac:dyDescent="0.3">
      <c r="A18" s="19"/>
      <c r="B18" s="57" t="s">
        <v>36</v>
      </c>
      <c r="C18" s="19" t="s">
        <v>21</v>
      </c>
      <c r="D18" s="17">
        <v>1.04</v>
      </c>
      <c r="E18" s="17">
        <f>(6+11.7+31.9+9)*1.04/1000</f>
        <v>6.0943999999999998E-2</v>
      </c>
      <c r="F18" s="20"/>
      <c r="G18" s="22"/>
      <c r="H18" s="25"/>
      <c r="I18" s="28"/>
      <c r="J18" s="21"/>
      <c r="K18" s="22"/>
      <c r="L18" s="28"/>
      <c r="M18" s="79"/>
    </row>
    <row r="19" spans="1:14" ht="15.75" x14ac:dyDescent="0.3">
      <c r="A19" s="19"/>
      <c r="B19" s="58" t="s">
        <v>37</v>
      </c>
      <c r="C19" s="19" t="s">
        <v>21</v>
      </c>
      <c r="D19" s="17">
        <v>1.04</v>
      </c>
      <c r="E19" s="17">
        <f>(189.9+126+73.8+17.8+27.7+30.3+5.9)*1.04/1000</f>
        <v>0.49025599999999997</v>
      </c>
      <c r="F19" s="20"/>
      <c r="G19" s="22"/>
      <c r="H19" s="25"/>
      <c r="I19" s="28"/>
      <c r="J19" s="21"/>
      <c r="K19" s="22"/>
      <c r="L19" s="28"/>
      <c r="M19" s="79"/>
    </row>
    <row r="20" spans="1:14" ht="15.75" x14ac:dyDescent="0.3">
      <c r="A20" s="19"/>
      <c r="B20" s="58" t="s">
        <v>38</v>
      </c>
      <c r="C20" s="19" t="s">
        <v>30</v>
      </c>
      <c r="D20" s="17">
        <v>6</v>
      </c>
      <c r="E20" s="17">
        <f>(E18+E19)*D20</f>
        <v>3.3071999999999995</v>
      </c>
      <c r="F20" s="20"/>
      <c r="G20" s="22"/>
      <c r="H20" s="25"/>
      <c r="I20" s="28"/>
      <c r="J20" s="21"/>
      <c r="K20" s="22"/>
      <c r="L20" s="28"/>
      <c r="M20" s="79"/>
    </row>
    <row r="21" spans="1:14" ht="15.75" x14ac:dyDescent="0.3">
      <c r="A21" s="19"/>
      <c r="B21" s="19" t="s">
        <v>23</v>
      </c>
      <c r="C21" s="19" t="s">
        <v>2</v>
      </c>
      <c r="D21" s="17">
        <v>0.39</v>
      </c>
      <c r="E21" s="17">
        <f>E12*D21</f>
        <v>0.8580000000000001</v>
      </c>
      <c r="F21" s="20"/>
      <c r="G21" s="22"/>
      <c r="H21" s="18"/>
      <c r="I21" s="22"/>
      <c r="J21" s="21"/>
      <c r="K21" s="22"/>
      <c r="L21" s="22"/>
      <c r="M21" s="79"/>
    </row>
    <row r="22" spans="1:14" ht="15.75" x14ac:dyDescent="0.25">
      <c r="A22" s="16">
        <v>2</v>
      </c>
      <c r="B22" s="56" t="s">
        <v>39</v>
      </c>
      <c r="C22" s="56" t="s">
        <v>20</v>
      </c>
      <c r="D22" s="14"/>
      <c r="E22" s="14">
        <v>0.192</v>
      </c>
      <c r="F22" s="22"/>
      <c r="G22" s="22"/>
      <c r="H22" s="15"/>
      <c r="I22" s="22"/>
      <c r="J22" s="22"/>
      <c r="K22" s="22"/>
      <c r="L22" s="22"/>
      <c r="M22" s="79"/>
    </row>
    <row r="23" spans="1:14" ht="15.75" x14ac:dyDescent="0.3">
      <c r="A23" s="19"/>
      <c r="B23" s="19" t="s">
        <v>18</v>
      </c>
      <c r="C23" s="16" t="s">
        <v>20</v>
      </c>
      <c r="D23" s="17">
        <v>1</v>
      </c>
      <c r="E23" s="17">
        <f>E22*D23</f>
        <v>0.192</v>
      </c>
      <c r="F23" s="18"/>
      <c r="G23" s="22"/>
      <c r="H23" s="20"/>
      <c r="I23" s="22"/>
      <c r="J23" s="20"/>
      <c r="K23" s="22"/>
      <c r="L23" s="22"/>
      <c r="M23" s="79"/>
    </row>
    <row r="24" spans="1:14" ht="15.75" x14ac:dyDescent="0.3">
      <c r="A24" s="19"/>
      <c r="B24" s="19" t="s">
        <v>33</v>
      </c>
      <c r="C24" s="19" t="s">
        <v>20</v>
      </c>
      <c r="D24" s="17">
        <v>1.0149999999999999</v>
      </c>
      <c r="E24" s="17">
        <f>E22*D24</f>
        <v>0.19488</v>
      </c>
      <c r="F24" s="20"/>
      <c r="G24" s="22"/>
      <c r="H24" s="18"/>
      <c r="I24" s="28"/>
      <c r="J24" s="21"/>
      <c r="K24" s="22"/>
      <c r="L24" s="28"/>
      <c r="M24" s="79"/>
    </row>
    <row r="25" spans="1:14" ht="15.75" x14ac:dyDescent="0.3">
      <c r="A25" s="19"/>
      <c r="B25" s="19" t="s">
        <v>35</v>
      </c>
      <c r="C25" s="19" t="s">
        <v>106</v>
      </c>
      <c r="D25" s="17">
        <v>1</v>
      </c>
      <c r="E25" s="17">
        <f>E24*D25</f>
        <v>0.19488</v>
      </c>
      <c r="F25" s="20"/>
      <c r="G25" s="22"/>
      <c r="H25" s="18"/>
      <c r="I25" s="22"/>
      <c r="J25" s="21"/>
      <c r="K25" s="22"/>
      <c r="L25" s="22"/>
      <c r="M25" s="79"/>
    </row>
    <row r="26" spans="1:14" ht="15.75" x14ac:dyDescent="0.3">
      <c r="A26" s="19"/>
      <c r="B26" s="19" t="s">
        <v>27</v>
      </c>
      <c r="C26" s="19" t="s">
        <v>28</v>
      </c>
      <c r="D26" s="17">
        <v>2.42</v>
      </c>
      <c r="E26" s="17">
        <f>E22*D26</f>
        <v>0.46464</v>
      </c>
      <c r="F26" s="20"/>
      <c r="G26" s="22"/>
      <c r="H26" s="18"/>
      <c r="I26" s="28"/>
      <c r="J26" s="21"/>
      <c r="K26" s="22"/>
      <c r="L26" s="28"/>
      <c r="M26" s="79"/>
    </row>
    <row r="27" spans="1:14" ht="15.75" x14ac:dyDescent="0.3">
      <c r="A27" s="19"/>
      <c r="B27" s="19" t="s">
        <v>105</v>
      </c>
      <c r="C27" s="19" t="s">
        <v>20</v>
      </c>
      <c r="D27" s="26">
        <v>5.8099999999999999E-2</v>
      </c>
      <c r="E27" s="17">
        <f>E22*D27</f>
        <v>1.1155200000000001E-2</v>
      </c>
      <c r="F27" s="20"/>
      <c r="G27" s="22"/>
      <c r="H27" s="18"/>
      <c r="I27" s="28"/>
      <c r="J27" s="21"/>
      <c r="K27" s="22"/>
      <c r="L27" s="28"/>
      <c r="M27" s="79"/>
    </row>
    <row r="28" spans="1:14" ht="15.75" x14ac:dyDescent="0.3">
      <c r="A28" s="19"/>
      <c r="B28" s="19" t="s">
        <v>31</v>
      </c>
      <c r="C28" s="19" t="s">
        <v>30</v>
      </c>
      <c r="D28" s="17">
        <v>1.5</v>
      </c>
      <c r="E28" s="17">
        <f>E22*D28</f>
        <v>0.28800000000000003</v>
      </c>
      <c r="F28" s="20"/>
      <c r="G28" s="22"/>
      <c r="H28" s="18"/>
      <c r="I28" s="28"/>
      <c r="J28" s="21"/>
      <c r="K28" s="22"/>
      <c r="L28" s="28"/>
      <c r="M28" s="79"/>
    </row>
    <row r="29" spans="1:14" ht="15.75" x14ac:dyDescent="0.3">
      <c r="A29" s="19"/>
      <c r="B29" s="57" t="s">
        <v>36</v>
      </c>
      <c r="C29" s="19" t="s">
        <v>21</v>
      </c>
      <c r="D29" s="17">
        <f>D18</f>
        <v>1.04</v>
      </c>
      <c r="E29" s="17">
        <f>5.9*1.04/1000</f>
        <v>6.1360000000000008E-3</v>
      </c>
      <c r="F29" s="20"/>
      <c r="G29" s="22"/>
      <c r="H29" s="25"/>
      <c r="I29" s="22"/>
      <c r="J29" s="21"/>
      <c r="K29" s="22"/>
      <c r="L29" s="22"/>
      <c r="M29" s="79"/>
    </row>
    <row r="30" spans="1:14" ht="15.75" x14ac:dyDescent="0.3">
      <c r="A30" s="19"/>
      <c r="B30" s="58" t="s">
        <v>40</v>
      </c>
      <c r="C30" s="19" t="s">
        <v>21</v>
      </c>
      <c r="D30" s="17">
        <f>D19</f>
        <v>1.04</v>
      </c>
      <c r="E30" s="17">
        <f>4.4*1.04/1000</f>
        <v>4.5760000000000002E-3</v>
      </c>
      <c r="F30" s="20"/>
      <c r="G30" s="22"/>
      <c r="H30" s="25"/>
      <c r="I30" s="22"/>
      <c r="J30" s="21"/>
      <c r="K30" s="22"/>
      <c r="L30" s="28"/>
      <c r="M30" s="79"/>
    </row>
    <row r="31" spans="1:14" ht="15.75" x14ac:dyDescent="0.3">
      <c r="A31" s="19"/>
      <c r="B31" s="58" t="s">
        <v>38</v>
      </c>
      <c r="C31" s="19" t="s">
        <v>30</v>
      </c>
      <c r="D31" s="17">
        <v>6</v>
      </c>
      <c r="E31" s="17">
        <f>(E29+E30)*D31</f>
        <v>6.427200000000001E-2</v>
      </c>
      <c r="F31" s="20"/>
      <c r="G31" s="22"/>
      <c r="H31" s="25"/>
      <c r="I31" s="22"/>
      <c r="J31" s="21"/>
      <c r="K31" s="22"/>
      <c r="L31" s="28"/>
      <c r="M31" s="79"/>
    </row>
    <row r="32" spans="1:14" ht="15.75" x14ac:dyDescent="0.3">
      <c r="A32" s="19"/>
      <c r="B32" s="19" t="s">
        <v>23</v>
      </c>
      <c r="C32" s="19" t="s">
        <v>2</v>
      </c>
      <c r="D32" s="17">
        <v>2.6</v>
      </c>
      <c r="E32" s="17">
        <f>E22*D32</f>
        <v>0.49920000000000003</v>
      </c>
      <c r="F32" s="20"/>
      <c r="G32" s="22"/>
      <c r="H32" s="18"/>
      <c r="I32" s="22"/>
      <c r="J32" s="21"/>
      <c r="K32" s="22"/>
      <c r="L32" s="76"/>
      <c r="M32" s="79"/>
    </row>
    <row r="33" spans="1:13" ht="31.5" x14ac:dyDescent="0.25">
      <c r="A33" s="16">
        <v>3</v>
      </c>
      <c r="B33" s="56" t="s">
        <v>41</v>
      </c>
      <c r="C33" s="56" t="s">
        <v>20</v>
      </c>
      <c r="D33" s="14"/>
      <c r="E33" s="14">
        <v>2.4500000000000002</v>
      </c>
      <c r="F33" s="22"/>
      <c r="G33" s="22"/>
      <c r="H33" s="22"/>
      <c r="I33" s="22"/>
      <c r="J33" s="15"/>
      <c r="K33" s="22"/>
      <c r="L33" s="22"/>
      <c r="M33" s="79"/>
    </row>
    <row r="34" spans="1:13" ht="15.75" x14ac:dyDescent="0.3">
      <c r="A34" s="19"/>
      <c r="B34" s="19" t="s">
        <v>18</v>
      </c>
      <c r="C34" s="16" t="s">
        <v>20</v>
      </c>
      <c r="D34" s="17">
        <v>1</v>
      </c>
      <c r="E34" s="17">
        <f>E33*D34</f>
        <v>2.4500000000000002</v>
      </c>
      <c r="F34" s="18"/>
      <c r="G34" s="22"/>
      <c r="H34" s="21"/>
      <c r="I34" s="22"/>
      <c r="J34" s="21"/>
      <c r="K34" s="22"/>
      <c r="L34" s="28"/>
      <c r="M34" s="79"/>
    </row>
    <row r="35" spans="1:13" ht="15.75" x14ac:dyDescent="0.3">
      <c r="A35" s="19"/>
      <c r="B35" s="19" t="s">
        <v>42</v>
      </c>
      <c r="C35" s="19" t="s">
        <v>20</v>
      </c>
      <c r="D35" s="17">
        <v>1.0149999999999999</v>
      </c>
      <c r="E35" s="17">
        <f>E33*D35</f>
        <v>2.4867499999999998</v>
      </c>
      <c r="F35" s="20"/>
      <c r="G35" s="22"/>
      <c r="H35" s="18"/>
      <c r="I35" s="28"/>
      <c r="J35" s="21"/>
      <c r="K35" s="22"/>
      <c r="L35" s="28"/>
      <c r="M35" s="79"/>
    </row>
    <row r="36" spans="1:13" ht="15.75" x14ac:dyDescent="0.3">
      <c r="A36" s="19"/>
      <c r="B36" s="19" t="s">
        <v>35</v>
      </c>
      <c r="C36" s="19" t="s">
        <v>106</v>
      </c>
      <c r="D36" s="17">
        <v>1</v>
      </c>
      <c r="E36" s="17">
        <f>E35*D36</f>
        <v>2.4867499999999998</v>
      </c>
      <c r="F36" s="20"/>
      <c r="G36" s="22"/>
      <c r="H36" s="18"/>
      <c r="I36" s="22"/>
      <c r="J36" s="21"/>
      <c r="K36" s="22"/>
      <c r="L36" s="22"/>
      <c r="M36" s="79"/>
    </row>
    <row r="37" spans="1:13" ht="15.75" x14ac:dyDescent="0.3">
      <c r="A37" s="19"/>
      <c r="B37" s="19" t="s">
        <v>27</v>
      </c>
      <c r="C37" s="19" t="s">
        <v>28</v>
      </c>
      <c r="D37" s="17">
        <v>1.4</v>
      </c>
      <c r="E37" s="17">
        <f>E33*D37</f>
        <v>3.43</v>
      </c>
      <c r="F37" s="20"/>
      <c r="G37" s="22"/>
      <c r="H37" s="18"/>
      <c r="I37" s="28"/>
      <c r="J37" s="21"/>
      <c r="K37" s="22"/>
      <c r="L37" s="28"/>
      <c r="M37" s="79"/>
    </row>
    <row r="38" spans="1:13" ht="15.75" x14ac:dyDescent="0.3">
      <c r="A38" s="16"/>
      <c r="B38" s="16" t="s">
        <v>105</v>
      </c>
      <c r="C38" s="16" t="s">
        <v>20</v>
      </c>
      <c r="D38" s="59">
        <v>1.4500000000000001E-2</v>
      </c>
      <c r="E38" s="23">
        <f>E33*D38</f>
        <v>3.5525000000000001E-2</v>
      </c>
      <c r="F38" s="22"/>
      <c r="G38" s="22"/>
      <c r="H38" s="18"/>
      <c r="I38" s="28"/>
      <c r="J38" s="28"/>
      <c r="K38" s="22"/>
      <c r="L38" s="28"/>
      <c r="M38" s="79"/>
    </row>
    <row r="39" spans="1:13" ht="15.75" x14ac:dyDescent="0.3">
      <c r="A39" s="19"/>
      <c r="B39" s="19" t="s">
        <v>31</v>
      </c>
      <c r="C39" s="19" t="s">
        <v>43</v>
      </c>
      <c r="D39" s="26">
        <v>2.5</v>
      </c>
      <c r="E39" s="17">
        <f>E33*D39</f>
        <v>6.125</v>
      </c>
      <c r="F39" s="20"/>
      <c r="G39" s="22"/>
      <c r="H39" s="18"/>
      <c r="I39" s="28"/>
      <c r="J39" s="21"/>
      <c r="K39" s="22"/>
      <c r="L39" s="28"/>
      <c r="M39" s="79"/>
    </row>
    <row r="40" spans="1:13" ht="15.75" x14ac:dyDescent="0.3">
      <c r="A40" s="19"/>
      <c r="B40" s="57" t="s">
        <v>36</v>
      </c>
      <c r="C40" s="19" t="s">
        <v>21</v>
      </c>
      <c r="D40" s="17">
        <f>D29</f>
        <v>1.04</v>
      </c>
      <c r="E40" s="17">
        <f>(27.6+60.2)*1.04/1000</f>
        <v>9.1312000000000018E-2</v>
      </c>
      <c r="F40" s="20"/>
      <c r="G40" s="22"/>
      <c r="H40" s="25"/>
      <c r="I40" s="28"/>
      <c r="J40" s="21"/>
      <c r="K40" s="22"/>
      <c r="L40" s="28"/>
      <c r="M40" s="79"/>
    </row>
    <row r="41" spans="1:13" ht="15.75" x14ac:dyDescent="0.3">
      <c r="A41" s="19"/>
      <c r="B41" s="58" t="s">
        <v>40</v>
      </c>
      <c r="C41" s="19" t="s">
        <v>21</v>
      </c>
      <c r="D41" s="17">
        <f t="shared" ref="D41" si="0">D30</f>
        <v>1.04</v>
      </c>
      <c r="E41" s="17">
        <f>(69)*1.04/1000</f>
        <v>7.1760000000000004E-2</v>
      </c>
      <c r="F41" s="20"/>
      <c r="G41" s="22"/>
      <c r="H41" s="25"/>
      <c r="I41" s="28"/>
      <c r="J41" s="21"/>
      <c r="K41" s="22"/>
      <c r="L41" s="28"/>
      <c r="M41" s="79"/>
    </row>
    <row r="42" spans="1:13" ht="15.75" x14ac:dyDescent="0.3">
      <c r="A42" s="19"/>
      <c r="B42" s="58" t="s">
        <v>44</v>
      </c>
      <c r="C42" s="19" t="s">
        <v>21</v>
      </c>
      <c r="D42" s="17">
        <f>D41</f>
        <v>1.04</v>
      </c>
      <c r="E42" s="17">
        <f>(197.2)*1.04/1000</f>
        <v>0.20508799999999999</v>
      </c>
      <c r="F42" s="20"/>
      <c r="G42" s="22"/>
      <c r="H42" s="25"/>
      <c r="I42" s="22"/>
      <c r="J42" s="21"/>
      <c r="K42" s="22"/>
      <c r="L42" s="28"/>
      <c r="M42" s="79"/>
    </row>
    <row r="43" spans="1:13" ht="15.75" x14ac:dyDescent="0.3">
      <c r="A43" s="19"/>
      <c r="B43" s="58" t="s">
        <v>38</v>
      </c>
      <c r="C43" s="19" t="s">
        <v>30</v>
      </c>
      <c r="D43" s="17">
        <v>6</v>
      </c>
      <c r="E43" s="17">
        <f>(E40+E41+E42)*D43</f>
        <v>2.2089600000000003</v>
      </c>
      <c r="F43" s="20"/>
      <c r="G43" s="22"/>
      <c r="H43" s="25"/>
      <c r="I43" s="22"/>
      <c r="J43" s="21"/>
      <c r="K43" s="22"/>
      <c r="L43" s="22"/>
      <c r="M43" s="79"/>
    </row>
    <row r="44" spans="1:13" ht="15.75" x14ac:dyDescent="0.3">
      <c r="A44" s="19"/>
      <c r="B44" s="19" t="s">
        <v>23</v>
      </c>
      <c r="C44" s="19" t="s">
        <v>2</v>
      </c>
      <c r="D44" s="17">
        <v>0.74</v>
      </c>
      <c r="E44" s="17">
        <f>E33*D44</f>
        <v>1.8130000000000002</v>
      </c>
      <c r="F44" s="20"/>
      <c r="G44" s="22"/>
      <c r="H44" s="18"/>
      <c r="I44" s="22"/>
      <c r="J44" s="21"/>
      <c r="K44" s="22"/>
      <c r="L44" s="22"/>
      <c r="M44" s="79"/>
    </row>
    <row r="45" spans="1:13" ht="19.149999999999999" customHeight="1" x14ac:dyDescent="0.25">
      <c r="A45" s="16">
        <v>4</v>
      </c>
      <c r="B45" s="56" t="s">
        <v>45</v>
      </c>
      <c r="C45" s="56" t="s">
        <v>20</v>
      </c>
      <c r="D45" s="14"/>
      <c r="E45" s="14">
        <v>13.31</v>
      </c>
      <c r="F45" s="22"/>
      <c r="G45" s="22"/>
      <c r="H45" s="22"/>
      <c r="I45" s="22"/>
      <c r="J45" s="22"/>
      <c r="K45" s="22"/>
      <c r="L45" s="22"/>
      <c r="M45" s="79"/>
    </row>
    <row r="46" spans="1:13" ht="15.75" x14ac:dyDescent="0.3">
      <c r="A46" s="19"/>
      <c r="B46" s="19" t="s">
        <v>18</v>
      </c>
      <c r="C46" s="16" t="s">
        <v>20</v>
      </c>
      <c r="D46" s="17">
        <v>1</v>
      </c>
      <c r="E46" s="17">
        <f>E45*D46</f>
        <v>13.31</v>
      </c>
      <c r="F46" s="18"/>
      <c r="G46" s="28"/>
      <c r="H46" s="21"/>
      <c r="I46" s="22"/>
      <c r="J46" s="21"/>
      <c r="K46" s="22"/>
      <c r="L46" s="28"/>
      <c r="M46" s="79"/>
    </row>
    <row r="47" spans="1:13" ht="15.75" x14ac:dyDescent="0.3">
      <c r="A47" s="19"/>
      <c r="B47" s="19" t="s">
        <v>29</v>
      </c>
      <c r="C47" s="19" t="s">
        <v>20</v>
      </c>
      <c r="D47" s="17">
        <v>1.0149999999999999</v>
      </c>
      <c r="E47" s="17">
        <f>E45*D47</f>
        <v>13.509649999999999</v>
      </c>
      <c r="F47" s="20"/>
      <c r="G47" s="22"/>
      <c r="H47" s="18"/>
      <c r="I47" s="28"/>
      <c r="J47" s="21"/>
      <c r="K47" s="22"/>
      <c r="L47" s="28"/>
      <c r="M47" s="79"/>
    </row>
    <row r="48" spans="1:13" ht="15.75" x14ac:dyDescent="0.3">
      <c r="A48" s="19"/>
      <c r="B48" s="19" t="s">
        <v>35</v>
      </c>
      <c r="C48" s="19" t="s">
        <v>106</v>
      </c>
      <c r="D48" s="17">
        <v>1</v>
      </c>
      <c r="E48" s="17">
        <v>1</v>
      </c>
      <c r="F48" s="20"/>
      <c r="G48" s="22"/>
      <c r="H48" s="18"/>
      <c r="I48" s="28"/>
      <c r="J48" s="21"/>
      <c r="K48" s="28"/>
      <c r="L48" s="28"/>
      <c r="M48" s="79"/>
    </row>
    <row r="49" spans="1:13" ht="15.75" x14ac:dyDescent="0.3">
      <c r="A49" s="19"/>
      <c r="B49" s="19" t="s">
        <v>27</v>
      </c>
      <c r="C49" s="19" t="s">
        <v>28</v>
      </c>
      <c r="D49" s="17">
        <v>1.37</v>
      </c>
      <c r="E49" s="17">
        <f>E45*D49</f>
        <v>18.234700000000004</v>
      </c>
      <c r="F49" s="20"/>
      <c r="G49" s="22"/>
      <c r="H49" s="18"/>
      <c r="I49" s="28"/>
      <c r="J49" s="21"/>
      <c r="K49" s="22"/>
      <c r="L49" s="28"/>
      <c r="M49" s="79"/>
    </row>
    <row r="50" spans="1:13" ht="15.75" x14ac:dyDescent="0.3">
      <c r="A50" s="19"/>
      <c r="B50" s="19" t="s">
        <v>105</v>
      </c>
      <c r="C50" s="19" t="s">
        <v>20</v>
      </c>
      <c r="D50" s="26">
        <v>2.5600000000000001E-2</v>
      </c>
      <c r="E50" s="17">
        <f>E45*D50</f>
        <v>0.34073600000000004</v>
      </c>
      <c r="F50" s="20"/>
      <c r="G50" s="22"/>
      <c r="H50" s="18"/>
      <c r="I50" s="28"/>
      <c r="J50" s="21"/>
      <c r="K50" s="22"/>
      <c r="L50" s="28"/>
      <c r="M50" s="79"/>
    </row>
    <row r="51" spans="1:13" ht="15.75" x14ac:dyDescent="0.3">
      <c r="A51" s="19"/>
      <c r="B51" s="57" t="s">
        <v>36</v>
      </c>
      <c r="C51" s="19" t="s">
        <v>21</v>
      </c>
      <c r="D51" s="17">
        <f>D40</f>
        <v>1.04</v>
      </c>
      <c r="E51" s="17">
        <f>(20.1+39.5+50.5+53.6)*1.04/1000</f>
        <v>0.17024799999999998</v>
      </c>
      <c r="F51" s="20"/>
      <c r="G51" s="22"/>
      <c r="H51" s="25"/>
      <c r="I51" s="28"/>
      <c r="J51" s="21"/>
      <c r="K51" s="22"/>
      <c r="L51" s="28"/>
      <c r="M51" s="79"/>
    </row>
    <row r="52" spans="1:13" ht="15.75" x14ac:dyDescent="0.3">
      <c r="A52" s="19"/>
      <c r="B52" s="58" t="s">
        <v>40</v>
      </c>
      <c r="C52" s="19" t="s">
        <v>21</v>
      </c>
      <c r="D52" s="17">
        <f t="shared" ref="D52:D53" si="1">D41</f>
        <v>1.04</v>
      </c>
      <c r="E52" s="17">
        <f>(383.3+117.1)*1.04/1000</f>
        <v>0.52041599999999999</v>
      </c>
      <c r="F52" s="20"/>
      <c r="G52" s="22"/>
      <c r="H52" s="25"/>
      <c r="I52" s="28"/>
      <c r="J52" s="21"/>
      <c r="K52" s="22"/>
      <c r="L52" s="28"/>
      <c r="M52" s="79"/>
    </row>
    <row r="53" spans="1:13" ht="15.75" x14ac:dyDescent="0.3">
      <c r="A53" s="19"/>
      <c r="B53" s="58" t="s">
        <v>37</v>
      </c>
      <c r="C53" s="19" t="s">
        <v>21</v>
      </c>
      <c r="D53" s="17">
        <f t="shared" si="1"/>
        <v>1.04</v>
      </c>
      <c r="E53" s="17">
        <f>560*1.04/1000</f>
        <v>0.58240000000000003</v>
      </c>
      <c r="F53" s="20"/>
      <c r="G53" s="22"/>
      <c r="H53" s="25"/>
      <c r="I53" s="28"/>
      <c r="J53" s="21"/>
      <c r="K53" s="22"/>
      <c r="L53" s="28"/>
      <c r="M53" s="79"/>
    </row>
    <row r="54" spans="1:13" ht="15.75" x14ac:dyDescent="0.3">
      <c r="A54" s="19"/>
      <c r="B54" s="58" t="s">
        <v>38</v>
      </c>
      <c r="C54" s="19" t="s">
        <v>30</v>
      </c>
      <c r="D54" s="17">
        <v>6</v>
      </c>
      <c r="E54" s="17">
        <f>(E51+E52+E53)*D54</f>
        <v>7.6383840000000003</v>
      </c>
      <c r="F54" s="20"/>
      <c r="G54" s="22"/>
      <c r="H54" s="25"/>
      <c r="I54" s="28"/>
      <c r="J54" s="21"/>
      <c r="K54" s="22"/>
      <c r="L54" s="28"/>
      <c r="M54" s="79"/>
    </row>
    <row r="55" spans="1:13" ht="15.75" x14ac:dyDescent="0.3">
      <c r="A55" s="19"/>
      <c r="B55" s="19" t="s">
        <v>23</v>
      </c>
      <c r="C55" s="19" t="s">
        <v>2</v>
      </c>
      <c r="D55" s="17">
        <v>0.39</v>
      </c>
      <c r="E55" s="17">
        <f>E45*D55</f>
        <v>5.1909000000000001</v>
      </c>
      <c r="F55" s="20"/>
      <c r="G55" s="22"/>
      <c r="H55" s="18"/>
      <c r="I55" s="28"/>
      <c r="J55" s="21"/>
      <c r="K55" s="22"/>
      <c r="L55" s="28"/>
      <c r="M55" s="79"/>
    </row>
    <row r="56" spans="1:13" ht="31.5" x14ac:dyDescent="0.25">
      <c r="A56" s="16">
        <v>5</v>
      </c>
      <c r="B56" s="56" t="s">
        <v>46</v>
      </c>
      <c r="C56" s="56" t="s">
        <v>20</v>
      </c>
      <c r="D56" s="14"/>
      <c r="E56" s="14">
        <v>2.35</v>
      </c>
      <c r="F56" s="22"/>
      <c r="G56" s="22"/>
      <c r="H56" s="22"/>
      <c r="I56" s="22"/>
      <c r="J56" s="22"/>
      <c r="K56" s="22"/>
      <c r="L56" s="22"/>
      <c r="M56" s="79"/>
    </row>
    <row r="57" spans="1:13" ht="15.75" x14ac:dyDescent="0.3">
      <c r="A57" s="19"/>
      <c r="B57" s="19" t="s">
        <v>18</v>
      </c>
      <c r="C57" s="16" t="s">
        <v>20</v>
      </c>
      <c r="D57" s="17">
        <v>1</v>
      </c>
      <c r="E57" s="17">
        <f>E56*D57</f>
        <v>2.35</v>
      </c>
      <c r="F57" s="18"/>
      <c r="G57" s="22"/>
      <c r="H57" s="21"/>
      <c r="I57" s="22"/>
      <c r="J57" s="21"/>
      <c r="K57" s="22"/>
      <c r="L57" s="28"/>
      <c r="M57" s="79"/>
    </row>
    <row r="58" spans="1:13" ht="15.75" x14ac:dyDescent="0.3">
      <c r="A58" s="19"/>
      <c r="B58" s="19" t="s">
        <v>29</v>
      </c>
      <c r="C58" s="19" t="s">
        <v>20</v>
      </c>
      <c r="D58" s="17">
        <v>1.0149999999999999</v>
      </c>
      <c r="E58" s="17">
        <f>E56*D58</f>
        <v>2.3852499999999996</v>
      </c>
      <c r="F58" s="20"/>
      <c r="G58" s="22"/>
      <c r="H58" s="18"/>
      <c r="I58" s="28"/>
      <c r="J58" s="21"/>
      <c r="K58" s="22"/>
      <c r="L58" s="28"/>
      <c r="M58" s="79"/>
    </row>
    <row r="59" spans="1:13" ht="15.75" x14ac:dyDescent="0.3">
      <c r="A59" s="19"/>
      <c r="B59" s="19" t="s">
        <v>35</v>
      </c>
      <c r="C59" s="19" t="s">
        <v>106</v>
      </c>
      <c r="D59" s="17">
        <v>1</v>
      </c>
      <c r="E59" s="17">
        <v>1</v>
      </c>
      <c r="F59" s="20"/>
      <c r="G59" s="22"/>
      <c r="H59" s="18"/>
      <c r="I59" s="28"/>
      <c r="J59" s="21"/>
      <c r="K59" s="28"/>
      <c r="L59" s="28"/>
      <c r="M59" s="79"/>
    </row>
    <row r="60" spans="1:13" ht="15.75" x14ac:dyDescent="0.3">
      <c r="A60" s="19"/>
      <c r="B60" s="19" t="s">
        <v>27</v>
      </c>
      <c r="C60" s="19" t="s">
        <v>28</v>
      </c>
      <c r="D60" s="17">
        <v>1.37</v>
      </c>
      <c r="E60" s="17">
        <f>E56*D60</f>
        <v>3.2195000000000005</v>
      </c>
      <c r="F60" s="20"/>
      <c r="G60" s="22"/>
      <c r="H60" s="18"/>
      <c r="I60" s="28"/>
      <c r="J60" s="21"/>
      <c r="K60" s="22"/>
      <c r="L60" s="28"/>
      <c r="M60" s="79"/>
    </row>
    <row r="61" spans="1:13" ht="15.75" x14ac:dyDescent="0.3">
      <c r="A61" s="19"/>
      <c r="B61" s="19" t="s">
        <v>105</v>
      </c>
      <c r="C61" s="19" t="s">
        <v>20</v>
      </c>
      <c r="D61" s="26">
        <v>2.5600000000000001E-2</v>
      </c>
      <c r="E61" s="17">
        <f>E56*D61</f>
        <v>6.0160000000000005E-2</v>
      </c>
      <c r="F61" s="20"/>
      <c r="G61" s="22"/>
      <c r="H61" s="18"/>
      <c r="I61" s="28"/>
      <c r="J61" s="21"/>
      <c r="K61" s="22"/>
      <c r="L61" s="28"/>
      <c r="M61" s="79"/>
    </row>
    <row r="62" spans="1:13" ht="15.75" x14ac:dyDescent="0.3">
      <c r="A62" s="19"/>
      <c r="B62" s="57" t="s">
        <v>36</v>
      </c>
      <c r="C62" s="19" t="s">
        <v>21</v>
      </c>
      <c r="D62" s="17">
        <f>D52</f>
        <v>1.04</v>
      </c>
      <c r="E62" s="17">
        <f>(135.6+16.2)*1.04/1000</f>
        <v>0.15787199999999998</v>
      </c>
      <c r="F62" s="20"/>
      <c r="G62" s="22"/>
      <c r="H62" s="25"/>
      <c r="I62" s="28"/>
      <c r="J62" s="21"/>
      <c r="K62" s="22"/>
      <c r="L62" s="28"/>
      <c r="M62" s="79"/>
    </row>
    <row r="63" spans="1:13" ht="15.75" x14ac:dyDescent="0.3">
      <c r="A63" s="19"/>
      <c r="B63" s="58" t="s">
        <v>47</v>
      </c>
      <c r="C63" s="19" t="s">
        <v>21</v>
      </c>
      <c r="D63" s="17">
        <f>D62</f>
        <v>1.04</v>
      </c>
      <c r="E63" s="17">
        <f>(50.7)*1.04/1000</f>
        <v>5.2728000000000004E-2</v>
      </c>
      <c r="F63" s="20"/>
      <c r="G63" s="22"/>
      <c r="H63" s="25"/>
      <c r="I63" s="28"/>
      <c r="J63" s="21"/>
      <c r="K63" s="22"/>
      <c r="L63" s="28"/>
      <c r="M63" s="79"/>
    </row>
    <row r="64" spans="1:13" ht="15.75" x14ac:dyDescent="0.3">
      <c r="A64" s="19"/>
      <c r="B64" s="58" t="s">
        <v>44</v>
      </c>
      <c r="C64" s="19" t="s">
        <v>21</v>
      </c>
      <c r="D64" s="17">
        <f>D63</f>
        <v>1.04</v>
      </c>
      <c r="E64" s="17">
        <f>(542.3)*1.04/1000</f>
        <v>0.56399199999999994</v>
      </c>
      <c r="F64" s="20"/>
      <c r="G64" s="22"/>
      <c r="H64" s="25"/>
      <c r="I64" s="28"/>
      <c r="J64" s="21"/>
      <c r="K64" s="22"/>
      <c r="L64" s="28"/>
      <c r="M64" s="79"/>
    </row>
    <row r="65" spans="1:13" ht="15.75" x14ac:dyDescent="0.3">
      <c r="A65" s="19"/>
      <c r="B65" s="58" t="s">
        <v>48</v>
      </c>
      <c r="C65" s="19" t="s">
        <v>21</v>
      </c>
      <c r="D65" s="17">
        <f>D64</f>
        <v>1.04</v>
      </c>
      <c r="E65" s="17">
        <f>242.6*1.04/1000</f>
        <v>0.25230400000000003</v>
      </c>
      <c r="F65" s="20"/>
      <c r="G65" s="22"/>
      <c r="H65" s="25"/>
      <c r="I65" s="28"/>
      <c r="J65" s="21"/>
      <c r="K65" s="22"/>
      <c r="L65" s="28"/>
      <c r="M65" s="79"/>
    </row>
    <row r="66" spans="1:13" ht="15.75" x14ac:dyDescent="0.3">
      <c r="A66" s="19"/>
      <c r="B66" s="58" t="s">
        <v>38</v>
      </c>
      <c r="C66" s="19" t="s">
        <v>30</v>
      </c>
      <c r="D66" s="17">
        <v>6</v>
      </c>
      <c r="E66" s="17">
        <f>(E62+E63+E64+E65)*D66</f>
        <v>6.1613760000000006</v>
      </c>
      <c r="F66" s="20"/>
      <c r="G66" s="22"/>
      <c r="H66" s="25"/>
      <c r="I66" s="28"/>
      <c r="J66" s="21"/>
      <c r="K66" s="22"/>
      <c r="L66" s="28"/>
      <c r="M66" s="79"/>
    </row>
    <row r="67" spans="1:13" ht="15.75" x14ac:dyDescent="0.3">
      <c r="A67" s="19"/>
      <c r="B67" s="19" t="s">
        <v>23</v>
      </c>
      <c r="C67" s="19" t="s">
        <v>2</v>
      </c>
      <c r="D67" s="17">
        <v>0.39</v>
      </c>
      <c r="E67" s="17">
        <f>E56*D67</f>
        <v>0.91650000000000009</v>
      </c>
      <c r="F67" s="20"/>
      <c r="G67" s="22"/>
      <c r="H67" s="18"/>
      <c r="I67" s="28"/>
      <c r="J67" s="21"/>
      <c r="K67" s="22"/>
      <c r="L67" s="28"/>
      <c r="M67" s="79"/>
    </row>
    <row r="68" spans="1:13" ht="47.25" x14ac:dyDescent="0.25">
      <c r="A68" s="16">
        <v>6</v>
      </c>
      <c r="B68" s="56" t="s">
        <v>49</v>
      </c>
      <c r="C68" s="56" t="s">
        <v>20</v>
      </c>
      <c r="D68" s="14"/>
      <c r="E68" s="14">
        <v>12</v>
      </c>
      <c r="F68" s="22"/>
      <c r="G68" s="22"/>
      <c r="H68" s="22"/>
      <c r="I68" s="22"/>
      <c r="J68" s="22"/>
      <c r="K68" s="22"/>
      <c r="L68" s="22"/>
      <c r="M68" s="79"/>
    </row>
    <row r="69" spans="1:13" ht="15.75" x14ac:dyDescent="0.3">
      <c r="A69" s="19"/>
      <c r="B69" s="19" t="s">
        <v>18</v>
      </c>
      <c r="C69" s="16" t="s">
        <v>20</v>
      </c>
      <c r="D69" s="17">
        <v>1</v>
      </c>
      <c r="E69" s="17">
        <f>E68*D69</f>
        <v>12</v>
      </c>
      <c r="F69" s="18"/>
      <c r="G69" s="22"/>
      <c r="H69" s="20"/>
      <c r="I69" s="22"/>
      <c r="J69" s="20"/>
      <c r="K69" s="22"/>
      <c r="L69" s="22"/>
      <c r="M69" s="79"/>
    </row>
    <row r="70" spans="1:13" ht="15.75" x14ac:dyDescent="0.3">
      <c r="A70" s="19"/>
      <c r="B70" s="19" t="s">
        <v>107</v>
      </c>
      <c r="C70" s="19" t="s">
        <v>108</v>
      </c>
      <c r="D70" s="17">
        <v>0.37</v>
      </c>
      <c r="E70" s="17">
        <f>D70</f>
        <v>0.37</v>
      </c>
      <c r="F70" s="20"/>
      <c r="G70" s="22"/>
      <c r="H70" s="20"/>
      <c r="I70" s="22"/>
      <c r="J70" s="18"/>
      <c r="K70" s="22"/>
      <c r="L70" s="22"/>
      <c r="M70" s="79"/>
    </row>
    <row r="71" spans="1:13" ht="15.75" x14ac:dyDescent="0.3">
      <c r="A71" s="19"/>
      <c r="B71" s="19" t="s">
        <v>24</v>
      </c>
      <c r="C71" s="19" t="s">
        <v>20</v>
      </c>
      <c r="D71" s="17">
        <v>1.1499999999999999</v>
      </c>
      <c r="E71" s="17">
        <f>E68*D71</f>
        <v>13.799999999999999</v>
      </c>
      <c r="F71" s="20"/>
      <c r="G71" s="22"/>
      <c r="H71" s="18"/>
      <c r="I71" s="28"/>
      <c r="J71" s="20"/>
      <c r="K71" s="22"/>
      <c r="L71" s="28"/>
      <c r="M71" s="79"/>
    </row>
    <row r="72" spans="1:13" ht="15.75" x14ac:dyDescent="0.3">
      <c r="A72" s="19"/>
      <c r="B72" s="19" t="s">
        <v>23</v>
      </c>
      <c r="C72" s="19" t="s">
        <v>2</v>
      </c>
      <c r="D72" s="17">
        <v>0.02</v>
      </c>
      <c r="E72" s="17">
        <f>E68*D72</f>
        <v>0.24</v>
      </c>
      <c r="F72" s="20"/>
      <c r="G72" s="22"/>
      <c r="H72" s="18"/>
      <c r="I72" s="22"/>
      <c r="J72" s="20"/>
      <c r="K72" s="22"/>
      <c r="L72" s="22"/>
      <c r="M72" s="79"/>
    </row>
    <row r="73" spans="1:13" ht="15.75" x14ac:dyDescent="0.25">
      <c r="A73" s="16">
        <v>7</v>
      </c>
      <c r="B73" s="56" t="s">
        <v>50</v>
      </c>
      <c r="C73" s="56" t="s">
        <v>20</v>
      </c>
      <c r="D73" s="14"/>
      <c r="E73" s="14">
        <v>12</v>
      </c>
      <c r="F73" s="22"/>
      <c r="G73" s="22"/>
      <c r="H73" s="22"/>
      <c r="I73" s="22"/>
      <c r="J73" s="22"/>
      <c r="K73" s="22"/>
      <c r="L73" s="22"/>
      <c r="M73" s="79"/>
    </row>
    <row r="74" spans="1:13" ht="15.75" x14ac:dyDescent="0.3">
      <c r="A74" s="19"/>
      <c r="B74" s="19" t="s">
        <v>25</v>
      </c>
      <c r="C74" s="19" t="s">
        <v>19</v>
      </c>
      <c r="D74" s="18">
        <v>1</v>
      </c>
      <c r="E74" s="17">
        <f>E73*D74</f>
        <v>12</v>
      </c>
      <c r="F74" s="18"/>
      <c r="G74" s="22"/>
      <c r="H74" s="20"/>
      <c r="I74" s="22"/>
      <c r="J74" s="20"/>
      <c r="K74" s="22"/>
      <c r="L74" s="22"/>
      <c r="M74" s="79"/>
    </row>
    <row r="75" spans="1:13" ht="15.75" x14ac:dyDescent="0.25">
      <c r="A75" s="16"/>
      <c r="B75" s="16" t="s">
        <v>26</v>
      </c>
      <c r="C75" s="16" t="s">
        <v>109</v>
      </c>
      <c r="D75" s="15">
        <v>1.3</v>
      </c>
      <c r="E75" s="23">
        <f>E73*D75</f>
        <v>15.600000000000001</v>
      </c>
      <c r="F75" s="15"/>
      <c r="G75" s="22"/>
      <c r="H75" s="24"/>
      <c r="I75" s="22"/>
      <c r="J75" s="15"/>
      <c r="K75" s="22"/>
      <c r="L75" s="22"/>
      <c r="M75" s="79"/>
    </row>
    <row r="76" spans="1:13" ht="63" x14ac:dyDescent="0.25">
      <c r="A76" s="16">
        <v>8</v>
      </c>
      <c r="B76" s="56" t="s">
        <v>110</v>
      </c>
      <c r="C76" s="56" t="s">
        <v>20</v>
      </c>
      <c r="D76" s="14"/>
      <c r="E76" s="14">
        <v>25</v>
      </c>
      <c r="F76" s="15"/>
      <c r="G76" s="22"/>
      <c r="H76" s="15"/>
      <c r="I76" s="22"/>
      <c r="J76" s="22"/>
      <c r="K76" s="22"/>
      <c r="L76" s="22"/>
      <c r="M76" s="79"/>
    </row>
    <row r="77" spans="1:13" ht="15.75" x14ac:dyDescent="0.3">
      <c r="A77" s="19"/>
      <c r="B77" s="19" t="s">
        <v>18</v>
      </c>
      <c r="C77" s="16" t="s">
        <v>20</v>
      </c>
      <c r="D77" s="17">
        <v>1</v>
      </c>
      <c r="E77" s="17">
        <f>E76*D77</f>
        <v>25</v>
      </c>
      <c r="F77" s="18"/>
      <c r="G77" s="22"/>
      <c r="H77" s="21"/>
      <c r="I77" s="22"/>
      <c r="J77" s="21"/>
      <c r="K77" s="22"/>
      <c r="L77" s="22"/>
      <c r="M77" s="79"/>
    </row>
    <row r="78" spans="1:13" ht="15.75" x14ac:dyDescent="0.3">
      <c r="A78" s="19"/>
      <c r="B78" s="19" t="s">
        <v>51</v>
      </c>
      <c r="C78" s="19" t="s">
        <v>20</v>
      </c>
      <c r="D78" s="17">
        <v>1.0149999999999999</v>
      </c>
      <c r="E78" s="17">
        <f>E76*D78</f>
        <v>25.374999999999996</v>
      </c>
      <c r="F78" s="20"/>
      <c r="G78" s="22"/>
      <c r="H78" s="18"/>
      <c r="I78" s="28"/>
      <c r="J78" s="21"/>
      <c r="K78" s="22"/>
      <c r="L78" s="28"/>
      <c r="M78" s="79"/>
    </row>
    <row r="79" spans="1:13" ht="15.75" x14ac:dyDescent="0.3">
      <c r="A79" s="19"/>
      <c r="B79" s="19" t="s">
        <v>35</v>
      </c>
      <c r="C79" s="19" t="s">
        <v>106</v>
      </c>
      <c r="D79" s="17">
        <v>1</v>
      </c>
      <c r="E79" s="17">
        <v>1</v>
      </c>
      <c r="F79" s="20"/>
      <c r="G79" s="22"/>
      <c r="H79" s="18"/>
      <c r="I79" s="28"/>
      <c r="J79" s="21"/>
      <c r="K79" s="28"/>
      <c r="L79" s="28"/>
      <c r="M79" s="79"/>
    </row>
    <row r="80" spans="1:13" ht="15.75" x14ac:dyDescent="0.3">
      <c r="A80" s="19"/>
      <c r="B80" s="19" t="s">
        <v>27</v>
      </c>
      <c r="C80" s="19" t="s">
        <v>28</v>
      </c>
      <c r="D80" s="17">
        <v>7.5399999999999995E-2</v>
      </c>
      <c r="E80" s="17">
        <f>E76*D80</f>
        <v>1.8849999999999998</v>
      </c>
      <c r="F80" s="20"/>
      <c r="G80" s="22"/>
      <c r="H80" s="18"/>
      <c r="I80" s="28"/>
      <c r="J80" s="21"/>
      <c r="K80" s="22"/>
      <c r="L80" s="28"/>
      <c r="M80" s="79"/>
    </row>
    <row r="81" spans="1:13" ht="15.75" x14ac:dyDescent="0.3">
      <c r="A81" s="16"/>
      <c r="B81" s="16" t="s">
        <v>105</v>
      </c>
      <c r="C81" s="16" t="s">
        <v>20</v>
      </c>
      <c r="D81" s="59">
        <v>8.0000000000000004E-4</v>
      </c>
      <c r="E81" s="23">
        <f>E76*D81</f>
        <v>0.02</v>
      </c>
      <c r="F81" s="22"/>
      <c r="G81" s="22"/>
      <c r="H81" s="18"/>
      <c r="I81" s="28"/>
      <c r="J81" s="28"/>
      <c r="K81" s="22"/>
      <c r="L81" s="28"/>
      <c r="M81" s="79"/>
    </row>
    <row r="82" spans="1:13" ht="15.75" x14ac:dyDescent="0.3">
      <c r="A82" s="19"/>
      <c r="B82" s="57" t="s">
        <v>36</v>
      </c>
      <c r="C82" s="19" t="s">
        <v>21</v>
      </c>
      <c r="D82" s="17">
        <f>D51</f>
        <v>1.04</v>
      </c>
      <c r="E82" s="26">
        <f>5.9*1.04/1000</f>
        <v>6.1360000000000008E-3</v>
      </c>
      <c r="F82" s="20"/>
      <c r="G82" s="22"/>
      <c r="H82" s="25"/>
      <c r="I82" s="28"/>
      <c r="J82" s="21"/>
      <c r="K82" s="22"/>
      <c r="L82" s="28"/>
      <c r="M82" s="79"/>
    </row>
    <row r="83" spans="1:13" ht="15.75" x14ac:dyDescent="0.3">
      <c r="A83" s="19"/>
      <c r="B83" s="58" t="s">
        <v>40</v>
      </c>
      <c r="C83" s="19" t="s">
        <v>21</v>
      </c>
      <c r="D83" s="17">
        <f>D52</f>
        <v>1.04</v>
      </c>
      <c r="E83" s="17">
        <f>1294.1*1.04/1000</f>
        <v>1.3458639999999999</v>
      </c>
      <c r="F83" s="20"/>
      <c r="G83" s="22"/>
      <c r="H83" s="25"/>
      <c r="I83" s="28"/>
      <c r="J83" s="21"/>
      <c r="K83" s="22"/>
      <c r="L83" s="28"/>
      <c r="M83" s="79"/>
    </row>
    <row r="84" spans="1:13" ht="15.75" x14ac:dyDescent="0.3">
      <c r="A84" s="19"/>
      <c r="B84" s="58" t="s">
        <v>38</v>
      </c>
      <c r="C84" s="19" t="s">
        <v>30</v>
      </c>
      <c r="D84" s="17">
        <v>6</v>
      </c>
      <c r="E84" s="17">
        <f>(E82+E83)*D84</f>
        <v>8.1119999999999983</v>
      </c>
      <c r="F84" s="20"/>
      <c r="G84" s="22"/>
      <c r="H84" s="25"/>
      <c r="I84" s="28"/>
      <c r="J84" s="21"/>
      <c r="K84" s="22"/>
      <c r="L84" s="28"/>
      <c r="M84" s="79"/>
    </row>
    <row r="85" spans="1:13" ht="15.75" x14ac:dyDescent="0.3">
      <c r="A85" s="19"/>
      <c r="B85" s="19" t="s">
        <v>23</v>
      </c>
      <c r="C85" s="19" t="s">
        <v>2</v>
      </c>
      <c r="D85" s="17">
        <v>1</v>
      </c>
      <c r="E85" s="17">
        <f>E76*D85</f>
        <v>25</v>
      </c>
      <c r="F85" s="20"/>
      <c r="G85" s="22"/>
      <c r="H85" s="18"/>
      <c r="I85" s="22"/>
      <c r="J85" s="21"/>
      <c r="K85" s="22"/>
      <c r="L85" s="22"/>
      <c r="M85" s="79"/>
    </row>
    <row r="86" spans="1:13" ht="16.5" x14ac:dyDescent="0.25">
      <c r="A86" s="87"/>
      <c r="B86" s="88" t="s">
        <v>52</v>
      </c>
      <c r="C86" s="90"/>
      <c r="D86" s="89"/>
      <c r="E86" s="91"/>
      <c r="F86" s="89"/>
      <c r="G86" s="92"/>
      <c r="H86" s="87"/>
      <c r="I86" s="92"/>
      <c r="J86" s="89"/>
      <c r="K86" s="92"/>
      <c r="L86" s="92"/>
      <c r="M86" s="79"/>
    </row>
    <row r="87" spans="1:13" ht="31.5" x14ac:dyDescent="0.25">
      <c r="A87" s="31">
        <v>9</v>
      </c>
      <c r="B87" s="56" t="s">
        <v>120</v>
      </c>
      <c r="C87" s="56" t="s">
        <v>20</v>
      </c>
      <c r="D87" s="14"/>
      <c r="E87" s="14">
        <v>71.5</v>
      </c>
      <c r="F87" s="29"/>
      <c r="G87" s="22"/>
      <c r="H87" s="30"/>
      <c r="I87" s="22"/>
      <c r="J87" s="29"/>
      <c r="K87" s="22"/>
      <c r="L87" s="22"/>
      <c r="M87" s="79"/>
    </row>
    <row r="88" spans="1:13" ht="15.75" x14ac:dyDescent="0.3">
      <c r="A88" s="60"/>
      <c r="B88" s="60" t="s">
        <v>18</v>
      </c>
      <c r="C88" s="60" t="s">
        <v>54</v>
      </c>
      <c r="D88" s="32">
        <f>1/0.3/0.2/0.4</f>
        <v>41.666666666666664</v>
      </c>
      <c r="E88" s="32">
        <f>E87*D88</f>
        <v>2979.1666666666665</v>
      </c>
      <c r="F88" s="33"/>
      <c r="G88" s="22"/>
      <c r="H88" s="21"/>
      <c r="I88" s="28"/>
      <c r="J88" s="21"/>
      <c r="K88" s="22"/>
      <c r="L88" s="28"/>
      <c r="M88" s="79"/>
    </row>
    <row r="89" spans="1:13" ht="15.75" x14ac:dyDescent="0.3">
      <c r="A89" s="60"/>
      <c r="B89" s="60" t="s">
        <v>53</v>
      </c>
      <c r="C89" s="60" t="s">
        <v>20</v>
      </c>
      <c r="D89" s="32">
        <v>0.11</v>
      </c>
      <c r="E89" s="32">
        <f>E87*D89</f>
        <v>7.8650000000000002</v>
      </c>
      <c r="F89" s="20"/>
      <c r="G89" s="22"/>
      <c r="H89" s="33"/>
      <c r="I89" s="28"/>
      <c r="J89" s="21"/>
      <c r="K89" s="22"/>
      <c r="L89" s="28"/>
      <c r="M89" s="79"/>
    </row>
    <row r="90" spans="1:13" ht="15.75" x14ac:dyDescent="0.3">
      <c r="A90" s="60"/>
      <c r="B90" s="60" t="s">
        <v>112</v>
      </c>
      <c r="C90" s="60" t="s">
        <v>54</v>
      </c>
      <c r="D90" s="32">
        <f>1/0.3/0.2/0.4*1.02</f>
        <v>42.5</v>
      </c>
      <c r="E90" s="33">
        <f>E87*D90</f>
        <v>3038.75</v>
      </c>
      <c r="F90" s="20"/>
      <c r="G90" s="22"/>
      <c r="H90" s="33"/>
      <c r="I90" s="28"/>
      <c r="J90" s="21"/>
      <c r="K90" s="22"/>
      <c r="L90" s="28"/>
      <c r="M90" s="79"/>
    </row>
    <row r="91" spans="1:13" ht="15.75" x14ac:dyDescent="0.3">
      <c r="A91" s="19"/>
      <c r="B91" s="19" t="s">
        <v>55</v>
      </c>
      <c r="C91" s="35" t="s">
        <v>56</v>
      </c>
      <c r="D91" s="61" t="s">
        <v>32</v>
      </c>
      <c r="E91" s="26">
        <v>72</v>
      </c>
      <c r="F91" s="20"/>
      <c r="G91" s="22"/>
      <c r="H91" s="25"/>
      <c r="I91" s="28"/>
      <c r="J91" s="21"/>
      <c r="K91" s="22"/>
      <c r="L91" s="28"/>
      <c r="M91" s="79"/>
    </row>
    <row r="92" spans="1:13" ht="15.75" x14ac:dyDescent="0.3">
      <c r="A92" s="19"/>
      <c r="B92" s="57" t="s">
        <v>36</v>
      </c>
      <c r="C92" s="19" t="s">
        <v>21</v>
      </c>
      <c r="D92" s="17">
        <f>D62</f>
        <v>1.04</v>
      </c>
      <c r="E92" s="26">
        <f>1700*0.4/1000</f>
        <v>0.68</v>
      </c>
      <c r="F92" s="20"/>
      <c r="G92" s="22"/>
      <c r="H92" s="25"/>
      <c r="I92" s="28"/>
      <c r="J92" s="21"/>
      <c r="K92" s="22"/>
      <c r="L92" s="28"/>
      <c r="M92" s="79"/>
    </row>
    <row r="93" spans="1:13" ht="15.75" x14ac:dyDescent="0.3">
      <c r="A93" s="19"/>
      <c r="B93" s="19" t="s">
        <v>57</v>
      </c>
      <c r="C93" s="19" t="s">
        <v>21</v>
      </c>
      <c r="D93" s="61" t="s">
        <v>32</v>
      </c>
      <c r="E93" s="26">
        <v>0.12</v>
      </c>
      <c r="F93" s="20"/>
      <c r="G93" s="22"/>
      <c r="H93" s="25"/>
      <c r="I93" s="28"/>
      <c r="J93" s="21"/>
      <c r="K93" s="22"/>
      <c r="L93" s="28"/>
      <c r="M93" s="79"/>
    </row>
    <row r="94" spans="1:13" ht="15.75" x14ac:dyDescent="0.3">
      <c r="A94" s="60"/>
      <c r="B94" s="60" t="s">
        <v>23</v>
      </c>
      <c r="C94" s="60" t="s">
        <v>2</v>
      </c>
      <c r="D94" s="32">
        <v>0.26</v>
      </c>
      <c r="E94" s="32">
        <f>E87*D94</f>
        <v>18.59</v>
      </c>
      <c r="F94" s="20"/>
      <c r="G94" s="22"/>
      <c r="H94" s="33"/>
      <c r="I94" s="22"/>
      <c r="J94" s="21"/>
      <c r="K94" s="22"/>
      <c r="L94" s="28"/>
      <c r="M94" s="79"/>
    </row>
    <row r="95" spans="1:13" ht="31.5" x14ac:dyDescent="0.25">
      <c r="A95" s="31">
        <v>10</v>
      </c>
      <c r="B95" s="56" t="s">
        <v>58</v>
      </c>
      <c r="C95" s="56" t="s">
        <v>20</v>
      </c>
      <c r="D95" s="14"/>
      <c r="E95" s="14">
        <v>7.7</v>
      </c>
      <c r="F95" s="29"/>
      <c r="G95" s="22"/>
      <c r="H95" s="30"/>
      <c r="I95" s="22"/>
      <c r="J95" s="29"/>
      <c r="K95" s="22"/>
      <c r="L95" s="22"/>
      <c r="M95" s="79"/>
    </row>
    <row r="96" spans="1:13" ht="15.75" x14ac:dyDescent="0.3">
      <c r="A96" s="60"/>
      <c r="B96" s="60" t="s">
        <v>18</v>
      </c>
      <c r="C96" s="60" t="s">
        <v>54</v>
      </c>
      <c r="D96" s="32">
        <f>1/0.4/0.2/0.2</f>
        <v>62.5</v>
      </c>
      <c r="E96" s="32">
        <f>E95*D96</f>
        <v>481.25</v>
      </c>
      <c r="F96" s="33"/>
      <c r="G96" s="22"/>
      <c r="H96" s="21"/>
      <c r="I96" s="22"/>
      <c r="J96" s="21"/>
      <c r="K96" s="22"/>
      <c r="L96" s="22"/>
      <c r="M96" s="79"/>
    </row>
    <row r="97" spans="1:13" ht="15.75" x14ac:dyDescent="0.3">
      <c r="A97" s="60"/>
      <c r="B97" s="60" t="s">
        <v>53</v>
      </c>
      <c r="C97" s="60" t="s">
        <v>20</v>
      </c>
      <c r="D97" s="32">
        <v>0.11</v>
      </c>
      <c r="E97" s="32">
        <f>E95*D97</f>
        <v>0.84699999999999998</v>
      </c>
      <c r="F97" s="20"/>
      <c r="G97" s="22"/>
      <c r="H97" s="33"/>
      <c r="I97" s="22"/>
      <c r="J97" s="21"/>
      <c r="K97" s="22"/>
      <c r="L97" s="22"/>
      <c r="M97" s="79"/>
    </row>
    <row r="98" spans="1:13" ht="15.75" x14ac:dyDescent="0.3">
      <c r="A98" s="60"/>
      <c r="B98" s="60" t="s">
        <v>111</v>
      </c>
      <c r="C98" s="60" t="s">
        <v>54</v>
      </c>
      <c r="D98" s="32">
        <f>D96*1.01</f>
        <v>63.125</v>
      </c>
      <c r="E98" s="33">
        <f>E95*D98</f>
        <v>486.0625</v>
      </c>
      <c r="F98" s="20"/>
      <c r="G98" s="22"/>
      <c r="H98" s="33"/>
      <c r="I98" s="28"/>
      <c r="J98" s="21"/>
      <c r="K98" s="22"/>
      <c r="L98" s="28"/>
      <c r="M98" s="79"/>
    </row>
    <row r="99" spans="1:13" ht="15.75" x14ac:dyDescent="0.3">
      <c r="A99" s="60"/>
      <c r="B99" s="60" t="s">
        <v>23</v>
      </c>
      <c r="C99" s="60" t="s">
        <v>2</v>
      </c>
      <c r="D99" s="32">
        <v>0.16</v>
      </c>
      <c r="E99" s="32">
        <f>E95*D99</f>
        <v>1.232</v>
      </c>
      <c r="F99" s="20"/>
      <c r="G99" s="22"/>
      <c r="H99" s="33"/>
      <c r="I99" s="22"/>
      <c r="J99" s="21"/>
      <c r="K99" s="22"/>
      <c r="L99" s="22"/>
      <c r="M99" s="79"/>
    </row>
    <row r="100" spans="1:13" ht="15.75" x14ac:dyDescent="0.25">
      <c r="A100" s="93"/>
      <c r="B100" s="94" t="s">
        <v>59</v>
      </c>
      <c r="C100" s="95"/>
      <c r="D100" s="96"/>
      <c r="E100" s="97"/>
      <c r="F100" s="92"/>
      <c r="G100" s="92"/>
      <c r="H100" s="98"/>
      <c r="I100" s="92"/>
      <c r="J100" s="92"/>
      <c r="K100" s="92"/>
      <c r="L100" s="92"/>
      <c r="M100" s="79"/>
    </row>
    <row r="101" spans="1:13" ht="31.5" x14ac:dyDescent="0.25">
      <c r="A101" s="16">
        <v>11</v>
      </c>
      <c r="B101" s="56" t="s">
        <v>60</v>
      </c>
      <c r="C101" s="56" t="s">
        <v>28</v>
      </c>
      <c r="D101" s="14"/>
      <c r="E101" s="14">
        <v>164.5</v>
      </c>
      <c r="F101" s="15"/>
      <c r="G101" s="22"/>
      <c r="H101" s="15"/>
      <c r="I101" s="22"/>
      <c r="J101" s="22"/>
      <c r="K101" s="22"/>
      <c r="L101" s="22"/>
      <c r="M101" s="79"/>
    </row>
    <row r="102" spans="1:13" ht="15.75" x14ac:dyDescent="0.3">
      <c r="A102" s="19"/>
      <c r="B102" s="19" t="s">
        <v>18</v>
      </c>
      <c r="C102" s="16" t="s">
        <v>28</v>
      </c>
      <c r="D102" s="17">
        <v>1</v>
      </c>
      <c r="E102" s="17">
        <f>E101*D102</f>
        <v>164.5</v>
      </c>
      <c r="F102" s="18"/>
      <c r="G102" s="22"/>
      <c r="H102" s="20"/>
      <c r="I102" s="22"/>
      <c r="J102" s="20"/>
      <c r="K102" s="22"/>
      <c r="L102" s="22"/>
      <c r="M102" s="79"/>
    </row>
    <row r="103" spans="1:13" ht="15.75" x14ac:dyDescent="0.3">
      <c r="A103" s="19"/>
      <c r="B103" s="58" t="s">
        <v>61</v>
      </c>
      <c r="C103" s="62" t="s">
        <v>28</v>
      </c>
      <c r="D103" s="17">
        <v>1.02</v>
      </c>
      <c r="E103" s="17">
        <f>E101*D103</f>
        <v>167.79</v>
      </c>
      <c r="F103" s="20"/>
      <c r="G103" s="22"/>
      <c r="H103" s="18"/>
      <c r="I103" s="28"/>
      <c r="J103" s="20"/>
      <c r="K103" s="22"/>
      <c r="L103" s="28"/>
      <c r="M103" s="79"/>
    </row>
    <row r="104" spans="1:13" ht="15.75" x14ac:dyDescent="0.3">
      <c r="A104" s="19">
        <v>12</v>
      </c>
      <c r="B104" s="56" t="s">
        <v>62</v>
      </c>
      <c r="C104" s="56" t="s">
        <v>28</v>
      </c>
      <c r="D104" s="14"/>
      <c r="E104" s="14">
        <f>E101</f>
        <v>164.5</v>
      </c>
      <c r="F104" s="20"/>
      <c r="G104" s="22"/>
      <c r="H104" s="18"/>
      <c r="I104" s="28"/>
      <c r="J104" s="20"/>
      <c r="K104" s="22"/>
      <c r="L104" s="22"/>
      <c r="M104" s="79"/>
    </row>
    <row r="105" spans="1:13" ht="15.75" x14ac:dyDescent="0.3">
      <c r="A105" s="19"/>
      <c r="B105" s="19" t="s">
        <v>18</v>
      </c>
      <c r="C105" s="16" t="s">
        <v>28</v>
      </c>
      <c r="D105" s="26">
        <v>1</v>
      </c>
      <c r="E105" s="17">
        <f>E104*D105</f>
        <v>164.5</v>
      </c>
      <c r="F105" s="18"/>
      <c r="G105" s="22"/>
      <c r="H105" s="21"/>
      <c r="I105" s="28"/>
      <c r="J105" s="21"/>
      <c r="K105" s="22"/>
      <c r="L105" s="22"/>
      <c r="M105" s="79"/>
    </row>
    <row r="106" spans="1:13" ht="15.75" x14ac:dyDescent="0.25">
      <c r="A106" s="16"/>
      <c r="B106" s="16" t="s">
        <v>63</v>
      </c>
      <c r="C106" s="16" t="s">
        <v>20</v>
      </c>
      <c r="D106" s="23">
        <f>(0.105*35+1.58)/100*2</f>
        <v>0.1051</v>
      </c>
      <c r="E106" s="23">
        <f>E104*D106</f>
        <v>17.28895</v>
      </c>
      <c r="F106" s="22"/>
      <c r="G106" s="22"/>
      <c r="H106" s="15"/>
      <c r="I106" s="28"/>
      <c r="J106" s="28"/>
      <c r="K106" s="22"/>
      <c r="L106" s="28"/>
      <c r="M106" s="79"/>
    </row>
    <row r="107" spans="1:13" ht="15.75" x14ac:dyDescent="0.3">
      <c r="A107" s="19"/>
      <c r="B107" s="19" t="s">
        <v>23</v>
      </c>
      <c r="C107" s="19" t="s">
        <v>2</v>
      </c>
      <c r="D107" s="17">
        <f>0.34</f>
        <v>0.34</v>
      </c>
      <c r="E107" s="17">
        <f>E104*D107</f>
        <v>55.930000000000007</v>
      </c>
      <c r="F107" s="20"/>
      <c r="G107" s="22"/>
      <c r="H107" s="18"/>
      <c r="I107" s="22"/>
      <c r="J107" s="21"/>
      <c r="K107" s="22"/>
      <c r="L107" s="22"/>
      <c r="M107" s="79"/>
    </row>
    <row r="108" spans="1:13" ht="31.5" x14ac:dyDescent="0.25">
      <c r="A108" s="16">
        <v>13</v>
      </c>
      <c r="B108" s="56" t="s">
        <v>64</v>
      </c>
      <c r="C108" s="56" t="s">
        <v>28</v>
      </c>
      <c r="D108" s="14"/>
      <c r="E108" s="14">
        <v>381.3</v>
      </c>
      <c r="F108" s="22"/>
      <c r="G108" s="22"/>
      <c r="H108" s="22"/>
      <c r="I108" s="22"/>
      <c r="J108" s="15"/>
      <c r="K108" s="22"/>
      <c r="L108" s="22"/>
      <c r="M108" s="79"/>
    </row>
    <row r="109" spans="1:13" ht="15.75" x14ac:dyDescent="0.3">
      <c r="A109" s="19"/>
      <c r="B109" s="19" t="s">
        <v>25</v>
      </c>
      <c r="C109" s="16" t="s">
        <v>28</v>
      </c>
      <c r="D109" s="17">
        <v>1</v>
      </c>
      <c r="E109" s="17">
        <f>E108*D109</f>
        <v>381.3</v>
      </c>
      <c r="F109" s="18"/>
      <c r="G109" s="22"/>
      <c r="H109" s="21"/>
      <c r="I109" s="22"/>
      <c r="J109" s="21"/>
      <c r="K109" s="22"/>
      <c r="L109" s="22"/>
      <c r="M109" s="79"/>
    </row>
    <row r="110" spans="1:13" ht="15.75" x14ac:dyDescent="0.3">
      <c r="A110" s="19"/>
      <c r="B110" s="19" t="s">
        <v>65</v>
      </c>
      <c r="C110" s="19" t="s">
        <v>28</v>
      </c>
      <c r="D110" s="17">
        <v>2.56</v>
      </c>
      <c r="E110" s="17">
        <f>E108*D110</f>
        <v>976.12800000000004</v>
      </c>
      <c r="F110" s="20"/>
      <c r="G110" s="22"/>
      <c r="H110" s="18"/>
      <c r="I110" s="28"/>
      <c r="J110" s="21"/>
      <c r="K110" s="22"/>
      <c r="L110" s="28"/>
      <c r="M110" s="79"/>
    </row>
    <row r="111" spans="1:13" ht="15.75" x14ac:dyDescent="0.3">
      <c r="A111" s="19"/>
      <c r="B111" s="19" t="s">
        <v>66</v>
      </c>
      <c r="C111" s="19" t="s">
        <v>30</v>
      </c>
      <c r="D111" s="17">
        <v>0.4</v>
      </c>
      <c r="E111" s="17">
        <f>E108*D111</f>
        <v>152.52000000000001</v>
      </c>
      <c r="F111" s="20"/>
      <c r="G111" s="22"/>
      <c r="H111" s="18"/>
      <c r="I111" s="28"/>
      <c r="J111" s="21"/>
      <c r="K111" s="22"/>
      <c r="L111" s="28"/>
      <c r="M111" s="79"/>
    </row>
    <row r="112" spans="1:13" ht="15.75" x14ac:dyDescent="0.3">
      <c r="A112" s="19"/>
      <c r="B112" s="19" t="s">
        <v>67</v>
      </c>
      <c r="C112" s="19" t="s">
        <v>2</v>
      </c>
      <c r="D112" s="17">
        <v>0.20100000000000001</v>
      </c>
      <c r="E112" s="17">
        <f>E108*D112</f>
        <v>76.641300000000001</v>
      </c>
      <c r="F112" s="20"/>
      <c r="G112" s="22"/>
      <c r="H112" s="18"/>
      <c r="I112" s="28"/>
      <c r="J112" s="21"/>
      <c r="K112" s="22"/>
      <c r="L112" s="28"/>
      <c r="M112" s="79"/>
    </row>
    <row r="113" spans="1:13" ht="31.5" x14ac:dyDescent="0.25">
      <c r="A113" s="16">
        <v>14</v>
      </c>
      <c r="B113" s="56" t="s">
        <v>68</v>
      </c>
      <c r="C113" s="56" t="s">
        <v>28</v>
      </c>
      <c r="D113" s="14"/>
      <c r="E113" s="14">
        <v>49.5</v>
      </c>
      <c r="F113" s="22"/>
      <c r="G113" s="22"/>
      <c r="H113" s="15"/>
      <c r="I113" s="22"/>
      <c r="J113" s="22"/>
      <c r="K113" s="22"/>
      <c r="L113" s="22"/>
      <c r="M113" s="79"/>
    </row>
    <row r="114" spans="1:13" ht="15.75" x14ac:dyDescent="0.3">
      <c r="A114" s="19"/>
      <c r="B114" s="19" t="s">
        <v>18</v>
      </c>
      <c r="C114" s="16" t="s">
        <v>28</v>
      </c>
      <c r="D114" s="17">
        <v>1</v>
      </c>
      <c r="E114" s="17">
        <f>E113*D114</f>
        <v>49.5</v>
      </c>
      <c r="F114" s="18"/>
      <c r="G114" s="22"/>
      <c r="H114" s="21"/>
      <c r="I114" s="22"/>
      <c r="J114" s="21"/>
      <c r="K114" s="22"/>
      <c r="L114" s="22"/>
      <c r="M114" s="79"/>
    </row>
    <row r="115" spans="1:13" ht="15.75" x14ac:dyDescent="0.3">
      <c r="A115" s="19"/>
      <c r="B115" s="19" t="s">
        <v>69</v>
      </c>
      <c r="C115" s="19" t="s">
        <v>28</v>
      </c>
      <c r="D115" s="17">
        <v>1.02</v>
      </c>
      <c r="E115" s="17">
        <f>E113*D115</f>
        <v>50.49</v>
      </c>
      <c r="F115" s="20"/>
      <c r="G115" s="22"/>
      <c r="H115" s="18"/>
      <c r="I115" s="22"/>
      <c r="J115" s="21"/>
      <c r="K115" s="22"/>
      <c r="L115" s="22"/>
      <c r="M115" s="79"/>
    </row>
    <row r="116" spans="1:13" ht="15.75" x14ac:dyDescent="0.3">
      <c r="A116" s="19"/>
      <c r="B116" s="19" t="s">
        <v>23</v>
      </c>
      <c r="C116" s="19" t="s">
        <v>2</v>
      </c>
      <c r="D116" s="17">
        <v>7.8E-2</v>
      </c>
      <c r="E116" s="17">
        <f>E113*D116</f>
        <v>3.8610000000000002</v>
      </c>
      <c r="F116" s="20"/>
      <c r="G116" s="22"/>
      <c r="H116" s="18"/>
      <c r="I116" s="22"/>
      <c r="J116" s="21"/>
      <c r="K116" s="22"/>
      <c r="L116" s="22"/>
      <c r="M116" s="79"/>
    </row>
    <row r="117" spans="1:13" ht="31.5" x14ac:dyDescent="0.25">
      <c r="A117" s="16">
        <v>15</v>
      </c>
      <c r="B117" s="56" t="s">
        <v>70</v>
      </c>
      <c r="C117" s="56" t="s">
        <v>28</v>
      </c>
      <c r="D117" s="14"/>
      <c r="E117" s="14">
        <v>27</v>
      </c>
      <c r="F117" s="24"/>
      <c r="G117" s="22"/>
      <c r="H117" s="15"/>
      <c r="I117" s="22"/>
      <c r="J117" s="24"/>
      <c r="K117" s="22"/>
      <c r="L117" s="22"/>
      <c r="M117" s="79"/>
    </row>
    <row r="118" spans="1:13" ht="15.75" x14ac:dyDescent="0.3">
      <c r="A118" s="19"/>
      <c r="B118" s="19" t="s">
        <v>18</v>
      </c>
      <c r="C118" s="16" t="s">
        <v>28</v>
      </c>
      <c r="D118" s="17">
        <v>1</v>
      </c>
      <c r="E118" s="17">
        <f>E117*D118</f>
        <v>27</v>
      </c>
      <c r="F118" s="18"/>
      <c r="G118" s="22"/>
      <c r="H118" s="45"/>
      <c r="I118" s="22"/>
      <c r="J118" s="45"/>
      <c r="K118" s="22"/>
      <c r="L118" s="22"/>
      <c r="M118" s="79"/>
    </row>
    <row r="119" spans="1:13" ht="15.75" x14ac:dyDescent="0.3">
      <c r="A119" s="19"/>
      <c r="B119" s="19" t="s">
        <v>71</v>
      </c>
      <c r="C119" s="19" t="s">
        <v>28</v>
      </c>
      <c r="D119" s="17">
        <v>1</v>
      </c>
      <c r="E119" s="17">
        <f>E117*D119</f>
        <v>27</v>
      </c>
      <c r="F119" s="46"/>
      <c r="G119" s="22"/>
      <c r="H119" s="18"/>
      <c r="I119" s="28"/>
      <c r="J119" s="45"/>
      <c r="K119" s="22"/>
      <c r="L119" s="28"/>
      <c r="M119" s="79"/>
    </row>
    <row r="120" spans="1:13" ht="15.75" x14ac:dyDescent="0.3">
      <c r="A120" s="19"/>
      <c r="B120" s="19" t="s">
        <v>72</v>
      </c>
      <c r="C120" s="19" t="s">
        <v>20</v>
      </c>
      <c r="D120" s="17">
        <v>0.04</v>
      </c>
      <c r="E120" s="17">
        <f>E117*D120</f>
        <v>1.08</v>
      </c>
      <c r="F120" s="46"/>
      <c r="G120" s="22"/>
      <c r="H120" s="18"/>
      <c r="I120" s="22"/>
      <c r="J120" s="45"/>
      <c r="K120" s="22"/>
      <c r="L120" s="22"/>
      <c r="M120" s="79"/>
    </row>
    <row r="121" spans="1:13" ht="15.75" x14ac:dyDescent="0.3">
      <c r="A121" s="19"/>
      <c r="B121" s="19" t="s">
        <v>115</v>
      </c>
      <c r="C121" s="19" t="s">
        <v>30</v>
      </c>
      <c r="D121" s="17">
        <v>6</v>
      </c>
      <c r="E121" s="17">
        <f>E117*D121</f>
        <v>162</v>
      </c>
      <c r="F121" s="46"/>
      <c r="G121" s="22"/>
      <c r="H121" s="18"/>
      <c r="I121" s="22"/>
      <c r="J121" s="45"/>
      <c r="K121" s="22"/>
      <c r="L121" s="22"/>
      <c r="M121" s="79"/>
    </row>
    <row r="122" spans="1:13" ht="15.75" x14ac:dyDescent="0.3">
      <c r="A122" s="19"/>
      <c r="B122" s="19" t="s">
        <v>23</v>
      </c>
      <c r="C122" s="19" t="s">
        <v>2</v>
      </c>
      <c r="D122" s="17">
        <v>0.28000000000000003</v>
      </c>
      <c r="E122" s="17">
        <f>E117*D122</f>
        <v>7.5600000000000005</v>
      </c>
      <c r="F122" s="46"/>
      <c r="G122" s="22"/>
      <c r="H122" s="18"/>
      <c r="I122" s="22"/>
      <c r="J122" s="45"/>
      <c r="K122" s="22"/>
      <c r="L122" s="22"/>
      <c r="M122" s="79"/>
    </row>
    <row r="123" spans="1:13" ht="31.5" x14ac:dyDescent="0.3">
      <c r="A123" s="19">
        <v>16</v>
      </c>
      <c r="B123" s="56" t="s">
        <v>74</v>
      </c>
      <c r="C123" s="56" t="s">
        <v>116</v>
      </c>
      <c r="D123" s="14"/>
      <c r="E123" s="14">
        <v>49</v>
      </c>
      <c r="F123" s="18"/>
      <c r="G123" s="22"/>
      <c r="H123" s="20"/>
      <c r="I123" s="22"/>
      <c r="J123" s="20"/>
      <c r="K123" s="22"/>
      <c r="L123" s="22"/>
      <c r="M123" s="79"/>
    </row>
    <row r="124" spans="1:13" ht="15.75" x14ac:dyDescent="0.3">
      <c r="A124" s="19"/>
      <c r="B124" s="19" t="s">
        <v>18</v>
      </c>
      <c r="C124" s="16" t="s">
        <v>116</v>
      </c>
      <c r="D124" s="17">
        <v>1</v>
      </c>
      <c r="E124" s="17">
        <f>E123*D124</f>
        <v>49</v>
      </c>
      <c r="F124" s="18"/>
      <c r="G124" s="22"/>
      <c r="H124" s="21"/>
      <c r="I124" s="22"/>
      <c r="J124" s="21"/>
      <c r="K124" s="22"/>
      <c r="L124" s="22"/>
      <c r="M124" s="79"/>
    </row>
    <row r="125" spans="1:13" ht="15.75" x14ac:dyDescent="0.3">
      <c r="A125" s="19"/>
      <c r="B125" s="19" t="s">
        <v>69</v>
      </c>
      <c r="C125" s="19" t="s">
        <v>21</v>
      </c>
      <c r="D125" s="17">
        <v>0.75</v>
      </c>
      <c r="E125" s="17">
        <f>E123*D125</f>
        <v>36.75</v>
      </c>
      <c r="F125" s="20"/>
      <c r="G125" s="22"/>
      <c r="H125" s="18"/>
      <c r="I125" s="22"/>
      <c r="J125" s="21"/>
      <c r="K125" s="22"/>
      <c r="L125" s="22"/>
      <c r="M125" s="79"/>
    </row>
    <row r="126" spans="1:13" ht="15.75" x14ac:dyDescent="0.3">
      <c r="A126" s="19"/>
      <c r="B126" s="19" t="s">
        <v>23</v>
      </c>
      <c r="C126" s="19" t="s">
        <v>2</v>
      </c>
      <c r="D126" s="17">
        <v>1.8</v>
      </c>
      <c r="E126" s="81">
        <f>E123*D126</f>
        <v>88.2</v>
      </c>
      <c r="F126" s="20"/>
      <c r="G126" s="22"/>
      <c r="H126" s="18"/>
      <c r="I126" s="22"/>
      <c r="J126" s="21"/>
      <c r="K126" s="22"/>
      <c r="L126" s="22"/>
      <c r="M126" s="79"/>
    </row>
    <row r="127" spans="1:13" ht="15.75" x14ac:dyDescent="0.3">
      <c r="A127" s="99"/>
      <c r="B127" s="100" t="s">
        <v>75</v>
      </c>
      <c r="C127" s="101"/>
      <c r="D127" s="102"/>
      <c r="E127" s="103"/>
      <c r="F127" s="104"/>
      <c r="G127" s="92"/>
      <c r="H127" s="104"/>
      <c r="I127" s="92"/>
      <c r="J127" s="105"/>
      <c r="K127" s="92"/>
      <c r="L127" s="92"/>
      <c r="M127" s="79"/>
    </row>
    <row r="128" spans="1:13" ht="31.5" x14ac:dyDescent="0.25">
      <c r="A128" s="31">
        <v>17</v>
      </c>
      <c r="B128" s="56" t="s">
        <v>117</v>
      </c>
      <c r="C128" s="56" t="s">
        <v>28</v>
      </c>
      <c r="D128" s="14"/>
      <c r="E128" s="14">
        <v>28</v>
      </c>
      <c r="F128" s="29"/>
      <c r="G128" s="22"/>
      <c r="H128" s="30"/>
      <c r="I128" s="22"/>
      <c r="J128" s="29"/>
      <c r="K128" s="22"/>
      <c r="L128" s="22"/>
      <c r="M128" s="79"/>
    </row>
    <row r="129" spans="1:13" ht="15.75" x14ac:dyDescent="0.3">
      <c r="A129" s="60"/>
      <c r="B129" s="60" t="s">
        <v>25</v>
      </c>
      <c r="C129" s="31" t="s">
        <v>28</v>
      </c>
      <c r="D129" s="32">
        <v>1</v>
      </c>
      <c r="E129" s="32">
        <f>E128*D129</f>
        <v>28</v>
      </c>
      <c r="F129" s="33"/>
      <c r="G129" s="22"/>
      <c r="H129" s="21"/>
      <c r="I129" s="22"/>
      <c r="J129" s="21"/>
      <c r="K129" s="22"/>
      <c r="L129" s="22"/>
      <c r="M129" s="79"/>
    </row>
    <row r="130" spans="1:13" ht="15.75" x14ac:dyDescent="0.3">
      <c r="A130" s="60"/>
      <c r="B130" s="60" t="s">
        <v>113</v>
      </c>
      <c r="C130" s="60" t="s">
        <v>20</v>
      </c>
      <c r="D130" s="32">
        <f>(2.04+0.51*6)/100</f>
        <v>5.0999999999999997E-2</v>
      </c>
      <c r="E130" s="32">
        <f>E128*D130</f>
        <v>1.4279999999999999</v>
      </c>
      <c r="F130" s="20"/>
      <c r="G130" s="22"/>
      <c r="H130" s="33"/>
      <c r="I130" s="22"/>
      <c r="J130" s="21"/>
      <c r="K130" s="22"/>
      <c r="L130" s="22"/>
      <c r="M130" s="79"/>
    </row>
    <row r="131" spans="1:13" ht="15.75" x14ac:dyDescent="0.3">
      <c r="A131" s="60"/>
      <c r="B131" s="60" t="s">
        <v>23</v>
      </c>
      <c r="C131" s="60" t="s">
        <v>2</v>
      </c>
      <c r="D131" s="32">
        <f>D107</f>
        <v>0.34</v>
      </c>
      <c r="E131" s="32">
        <f>E128*D131</f>
        <v>9.5200000000000014</v>
      </c>
      <c r="F131" s="20"/>
      <c r="G131" s="22"/>
      <c r="H131" s="33"/>
      <c r="I131" s="22"/>
      <c r="J131" s="21"/>
      <c r="K131" s="22"/>
      <c r="L131" s="22"/>
      <c r="M131" s="79"/>
    </row>
    <row r="132" spans="1:13" ht="31.5" x14ac:dyDescent="0.25">
      <c r="A132" s="16">
        <v>18</v>
      </c>
      <c r="B132" s="56" t="s">
        <v>76</v>
      </c>
      <c r="C132" s="56" t="s">
        <v>28</v>
      </c>
      <c r="D132" s="14"/>
      <c r="E132" s="14">
        <v>28</v>
      </c>
      <c r="F132" s="22"/>
      <c r="G132" s="22"/>
      <c r="H132" s="22"/>
      <c r="I132" s="22"/>
      <c r="J132" s="15"/>
      <c r="K132" s="22"/>
      <c r="L132" s="22"/>
      <c r="M132" s="79"/>
    </row>
    <row r="133" spans="1:13" ht="15.75" x14ac:dyDescent="0.3">
      <c r="A133" s="19"/>
      <c r="B133" s="19" t="s">
        <v>25</v>
      </c>
      <c r="C133" s="56" t="s">
        <v>28</v>
      </c>
      <c r="D133" s="17">
        <v>1</v>
      </c>
      <c r="E133" s="17">
        <f>E132</f>
        <v>28</v>
      </c>
      <c r="F133" s="18"/>
      <c r="G133" s="22"/>
      <c r="H133" s="21"/>
      <c r="I133" s="22"/>
      <c r="J133" s="21"/>
      <c r="K133" s="22"/>
      <c r="L133" s="22"/>
      <c r="M133" s="79"/>
    </row>
    <row r="134" spans="1:13" ht="15.75" x14ac:dyDescent="0.3">
      <c r="A134" s="19"/>
      <c r="B134" s="19" t="s">
        <v>65</v>
      </c>
      <c r="C134" s="19" t="s">
        <v>28</v>
      </c>
      <c r="D134" s="17">
        <v>2.56</v>
      </c>
      <c r="E134" s="17">
        <f>E132*D134</f>
        <v>71.680000000000007</v>
      </c>
      <c r="F134" s="20"/>
      <c r="G134" s="22"/>
      <c r="H134" s="18"/>
      <c r="I134" s="22"/>
      <c r="J134" s="21"/>
      <c r="K134" s="22"/>
      <c r="L134" s="22"/>
      <c r="M134" s="79"/>
    </row>
    <row r="135" spans="1:13" ht="15.75" x14ac:dyDescent="0.3">
      <c r="A135" s="19"/>
      <c r="B135" s="19" t="s">
        <v>66</v>
      </c>
      <c r="C135" s="19" t="s">
        <v>30</v>
      </c>
      <c r="D135" s="17">
        <v>0.4</v>
      </c>
      <c r="E135" s="17">
        <f>E132*D135</f>
        <v>11.200000000000001</v>
      </c>
      <c r="F135" s="20"/>
      <c r="G135" s="22"/>
      <c r="H135" s="18"/>
      <c r="I135" s="22"/>
      <c r="J135" s="21"/>
      <c r="K135" s="22"/>
      <c r="L135" s="22"/>
      <c r="M135" s="79"/>
    </row>
    <row r="136" spans="1:13" ht="15.75" x14ac:dyDescent="0.3">
      <c r="A136" s="19"/>
      <c r="B136" s="19" t="s">
        <v>67</v>
      </c>
      <c r="C136" s="19" t="s">
        <v>2</v>
      </c>
      <c r="D136" s="17">
        <f>D112</f>
        <v>0.20100000000000001</v>
      </c>
      <c r="E136" s="17">
        <f>E132*D136</f>
        <v>5.6280000000000001</v>
      </c>
      <c r="F136" s="20"/>
      <c r="G136" s="22"/>
      <c r="H136" s="18"/>
      <c r="I136" s="22"/>
      <c r="J136" s="21"/>
      <c r="K136" s="22"/>
      <c r="L136" s="22"/>
      <c r="M136" s="79"/>
    </row>
    <row r="137" spans="1:13" ht="47.25" x14ac:dyDescent="0.25">
      <c r="A137" s="65">
        <v>19</v>
      </c>
      <c r="B137" s="56" t="s">
        <v>77</v>
      </c>
      <c r="C137" s="56" t="s">
        <v>28</v>
      </c>
      <c r="D137" s="14"/>
      <c r="E137" s="14">
        <v>14</v>
      </c>
      <c r="F137" s="22"/>
      <c r="G137" s="22"/>
      <c r="H137" s="22"/>
      <c r="I137" s="22"/>
      <c r="J137" s="38"/>
      <c r="K137" s="22"/>
      <c r="L137" s="22"/>
      <c r="M137" s="79"/>
    </row>
    <row r="138" spans="1:13" ht="15.75" x14ac:dyDescent="0.3">
      <c r="A138" s="40"/>
      <c r="B138" s="40" t="s">
        <v>18</v>
      </c>
      <c r="C138" s="65" t="s">
        <v>28</v>
      </c>
      <c r="D138" s="17">
        <v>1</v>
      </c>
      <c r="E138" s="39">
        <f>E137*D138</f>
        <v>14</v>
      </c>
      <c r="F138" s="39"/>
      <c r="G138" s="22"/>
      <c r="H138" s="20"/>
      <c r="I138" s="22"/>
      <c r="J138" s="20"/>
      <c r="K138" s="22"/>
      <c r="L138" s="22"/>
      <c r="M138" s="79"/>
    </row>
    <row r="139" spans="1:13" ht="15.75" x14ac:dyDescent="0.3">
      <c r="A139" s="40"/>
      <c r="B139" s="40" t="s">
        <v>78</v>
      </c>
      <c r="C139" s="40" t="s">
        <v>28</v>
      </c>
      <c r="D139" s="66">
        <v>1.02</v>
      </c>
      <c r="E139" s="39">
        <f>E137*D139</f>
        <v>14.280000000000001</v>
      </c>
      <c r="F139" s="39"/>
      <c r="G139" s="22"/>
      <c r="H139" s="39"/>
      <c r="I139" s="22"/>
      <c r="J139" s="20"/>
      <c r="K139" s="22"/>
      <c r="L139" s="22"/>
      <c r="M139" s="79"/>
    </row>
    <row r="140" spans="1:13" ht="15.75" x14ac:dyDescent="0.3">
      <c r="A140" s="40"/>
      <c r="B140" s="40" t="s">
        <v>79</v>
      </c>
      <c r="C140" s="40" t="s">
        <v>30</v>
      </c>
      <c r="D140" s="39">
        <v>8</v>
      </c>
      <c r="E140" s="39">
        <f>E137*D140</f>
        <v>112</v>
      </c>
      <c r="F140" s="20"/>
      <c r="G140" s="22"/>
      <c r="H140" s="39"/>
      <c r="I140" s="22"/>
      <c r="J140" s="20"/>
      <c r="K140" s="22"/>
      <c r="L140" s="22"/>
      <c r="M140" s="79"/>
    </row>
    <row r="141" spans="1:13" ht="15.75" x14ac:dyDescent="0.25">
      <c r="A141" s="67"/>
      <c r="B141" s="67" t="s">
        <v>23</v>
      </c>
      <c r="C141" s="67" t="s">
        <v>2</v>
      </c>
      <c r="D141" s="68">
        <v>0.14660000000000001</v>
      </c>
      <c r="E141" s="41">
        <f>E137*D141</f>
        <v>2.0524</v>
      </c>
      <c r="F141" s="29"/>
      <c r="G141" s="22"/>
      <c r="H141" s="41"/>
      <c r="I141" s="22"/>
      <c r="J141" s="29"/>
      <c r="K141" s="22"/>
      <c r="L141" s="22"/>
      <c r="M141" s="79"/>
    </row>
    <row r="142" spans="1:13" ht="16.5" x14ac:dyDescent="0.25">
      <c r="A142" s="87"/>
      <c r="B142" s="88" t="s">
        <v>80</v>
      </c>
      <c r="C142" s="90"/>
      <c r="D142" s="89"/>
      <c r="E142" s="91"/>
      <c r="F142" s="89"/>
      <c r="G142" s="92"/>
      <c r="H142" s="87"/>
      <c r="I142" s="92"/>
      <c r="J142" s="89"/>
      <c r="K142" s="92"/>
      <c r="L142" s="92"/>
      <c r="M142" s="79"/>
    </row>
    <row r="143" spans="1:13" ht="47.25" x14ac:dyDescent="0.25">
      <c r="A143" s="16">
        <v>20</v>
      </c>
      <c r="B143" s="56" t="s">
        <v>81</v>
      </c>
      <c r="C143" s="56" t="s">
        <v>28</v>
      </c>
      <c r="D143" s="14"/>
      <c r="E143" s="14">
        <v>114.4</v>
      </c>
      <c r="F143" s="24"/>
      <c r="G143" s="22"/>
      <c r="H143" s="15"/>
      <c r="I143" s="22"/>
      <c r="J143" s="24"/>
      <c r="K143" s="22"/>
      <c r="L143" s="22"/>
      <c r="M143" s="79"/>
    </row>
    <row r="144" spans="1:13" ht="15.75" x14ac:dyDescent="0.3">
      <c r="A144" s="19"/>
      <c r="B144" s="19" t="s">
        <v>18</v>
      </c>
      <c r="C144" s="16" t="s">
        <v>28</v>
      </c>
      <c r="D144" s="17">
        <v>3.86</v>
      </c>
      <c r="E144" s="17">
        <f>E143*D144</f>
        <v>441.584</v>
      </c>
      <c r="F144" s="18"/>
      <c r="G144" s="22"/>
      <c r="H144" s="45"/>
      <c r="I144" s="22"/>
      <c r="J144" s="45"/>
      <c r="K144" s="22"/>
      <c r="L144" s="22"/>
      <c r="M144" s="79"/>
    </row>
    <row r="145" spans="1:13" ht="15.75" x14ac:dyDescent="0.3">
      <c r="A145" s="19"/>
      <c r="B145" s="19" t="s">
        <v>82</v>
      </c>
      <c r="C145" s="19" t="s">
        <v>28</v>
      </c>
      <c r="D145" s="17">
        <v>1</v>
      </c>
      <c r="E145" s="17">
        <f>E143*D145</f>
        <v>114.4</v>
      </c>
      <c r="F145" s="46"/>
      <c r="G145" s="22"/>
      <c r="H145" s="18"/>
      <c r="I145" s="22"/>
      <c r="J145" s="45"/>
      <c r="K145" s="22"/>
      <c r="L145" s="22"/>
      <c r="M145" s="79"/>
    </row>
    <row r="146" spans="1:13" ht="15.75" x14ac:dyDescent="0.3">
      <c r="A146" s="19"/>
      <c r="B146" s="19" t="s">
        <v>72</v>
      </c>
      <c r="C146" s="19" t="s">
        <v>20</v>
      </c>
      <c r="D146" s="17">
        <v>0.04</v>
      </c>
      <c r="E146" s="17">
        <f>E143*D146</f>
        <v>4.5760000000000005</v>
      </c>
      <c r="F146" s="46"/>
      <c r="G146" s="22"/>
      <c r="H146" s="18"/>
      <c r="I146" s="22"/>
      <c r="J146" s="45"/>
      <c r="K146" s="22"/>
      <c r="L146" s="22"/>
      <c r="M146" s="79"/>
    </row>
    <row r="147" spans="1:13" ht="15.75" x14ac:dyDescent="0.3">
      <c r="A147" s="19"/>
      <c r="B147" s="19" t="s">
        <v>73</v>
      </c>
      <c r="C147" s="19" t="s">
        <v>30</v>
      </c>
      <c r="D147" s="17">
        <v>6</v>
      </c>
      <c r="E147" s="17">
        <f>E143*D147</f>
        <v>686.40000000000009</v>
      </c>
      <c r="F147" s="46"/>
      <c r="G147" s="22"/>
      <c r="H147" s="18"/>
      <c r="I147" s="22"/>
      <c r="J147" s="45"/>
      <c r="K147" s="22"/>
      <c r="L147" s="22"/>
      <c r="M147" s="79"/>
    </row>
    <row r="148" spans="1:13" ht="15.75" x14ac:dyDescent="0.3">
      <c r="A148" s="19"/>
      <c r="B148" s="19" t="s">
        <v>23</v>
      </c>
      <c r="C148" s="19" t="s">
        <v>2</v>
      </c>
      <c r="D148" s="17">
        <v>0.28000000000000003</v>
      </c>
      <c r="E148" s="17">
        <f>E143*D148</f>
        <v>32.032000000000004</v>
      </c>
      <c r="F148" s="46"/>
      <c r="G148" s="22"/>
      <c r="H148" s="18"/>
      <c r="I148" s="22"/>
      <c r="J148" s="45"/>
      <c r="K148" s="22"/>
      <c r="L148" s="22"/>
      <c r="M148" s="79"/>
    </row>
    <row r="149" spans="1:13" ht="31.5" x14ac:dyDescent="0.25">
      <c r="A149" s="16">
        <v>21</v>
      </c>
      <c r="B149" s="56" t="s">
        <v>83</v>
      </c>
      <c r="C149" s="56" t="s">
        <v>28</v>
      </c>
      <c r="D149" s="14"/>
      <c r="E149" s="14">
        <v>22.9</v>
      </c>
      <c r="F149" s="24"/>
      <c r="G149" s="22"/>
      <c r="H149" s="24"/>
      <c r="I149" s="22"/>
      <c r="J149" s="15"/>
      <c r="K149" s="22"/>
      <c r="L149" s="22"/>
      <c r="M149" s="79"/>
    </row>
    <row r="150" spans="1:13" ht="15.75" x14ac:dyDescent="0.3">
      <c r="A150" s="19"/>
      <c r="B150" s="69" t="s">
        <v>18</v>
      </c>
      <c r="C150" s="16" t="s">
        <v>28</v>
      </c>
      <c r="D150" s="42">
        <v>3.86</v>
      </c>
      <c r="E150" s="17">
        <f>E149*D150</f>
        <v>88.393999999999991</v>
      </c>
      <c r="F150" s="18"/>
      <c r="G150" s="22"/>
      <c r="H150" s="45"/>
      <c r="I150" s="22"/>
      <c r="J150" s="45"/>
      <c r="K150" s="22"/>
      <c r="L150" s="22"/>
      <c r="M150" s="79"/>
    </row>
    <row r="151" spans="1:13" ht="15.75" x14ac:dyDescent="0.3">
      <c r="A151" s="19"/>
      <c r="B151" s="69" t="s">
        <v>84</v>
      </c>
      <c r="C151" s="69" t="s">
        <v>28</v>
      </c>
      <c r="D151" s="42">
        <v>1</v>
      </c>
      <c r="E151" s="17">
        <f>E149*D151</f>
        <v>22.9</v>
      </c>
      <c r="F151" s="18"/>
      <c r="G151" s="22"/>
      <c r="H151" s="18"/>
      <c r="I151" s="22"/>
      <c r="J151" s="45"/>
      <c r="K151" s="22"/>
      <c r="L151" s="22"/>
      <c r="M151" s="79"/>
    </row>
    <row r="152" spans="1:13" ht="15.75" x14ac:dyDescent="0.3">
      <c r="A152" s="19"/>
      <c r="B152" s="69" t="s">
        <v>85</v>
      </c>
      <c r="C152" s="69" t="s">
        <v>20</v>
      </c>
      <c r="D152" s="42">
        <v>0.04</v>
      </c>
      <c r="E152" s="17">
        <f>E149*D152</f>
        <v>0.91599999999999993</v>
      </c>
      <c r="F152" s="46"/>
      <c r="G152" s="22"/>
      <c r="H152" s="18"/>
      <c r="I152" s="22"/>
      <c r="J152" s="45"/>
      <c r="K152" s="22"/>
      <c r="L152" s="22"/>
      <c r="M152" s="79"/>
    </row>
    <row r="153" spans="1:13" ht="15.75" x14ac:dyDescent="0.3">
      <c r="A153" s="19"/>
      <c r="B153" s="69" t="s">
        <v>23</v>
      </c>
      <c r="C153" s="69" t="s">
        <v>2</v>
      </c>
      <c r="D153" s="42">
        <f>D148</f>
        <v>0.28000000000000003</v>
      </c>
      <c r="E153" s="17">
        <f>E149*0.006</f>
        <v>0.13739999999999999</v>
      </c>
      <c r="F153" s="46"/>
      <c r="G153" s="22"/>
      <c r="H153" s="25"/>
      <c r="I153" s="22"/>
      <c r="J153" s="45"/>
      <c r="K153" s="22"/>
      <c r="L153" s="22"/>
      <c r="M153" s="79"/>
    </row>
    <row r="154" spans="1:13" ht="15.75" x14ac:dyDescent="0.3">
      <c r="A154" s="99"/>
      <c r="B154" s="100" t="s">
        <v>86</v>
      </c>
      <c r="C154" s="101"/>
      <c r="D154" s="102"/>
      <c r="E154" s="103"/>
      <c r="F154" s="104"/>
      <c r="G154" s="92"/>
      <c r="H154" s="104"/>
      <c r="I154" s="92"/>
      <c r="J154" s="105"/>
      <c r="K154" s="92"/>
      <c r="L154" s="92"/>
      <c r="M154" s="79"/>
    </row>
    <row r="155" spans="1:13" ht="47.25" x14ac:dyDescent="0.25">
      <c r="A155" s="16">
        <v>22</v>
      </c>
      <c r="B155" s="56" t="s">
        <v>87</v>
      </c>
      <c r="C155" s="56" t="s">
        <v>28</v>
      </c>
      <c r="D155" s="14"/>
      <c r="E155" s="14">
        <v>305</v>
      </c>
      <c r="F155" s="15"/>
      <c r="G155" s="22"/>
      <c r="H155" s="15"/>
      <c r="I155" s="22"/>
      <c r="J155" s="22"/>
      <c r="K155" s="22"/>
      <c r="L155" s="22"/>
      <c r="M155" s="79"/>
    </row>
    <row r="156" spans="1:13" ht="15.75" x14ac:dyDescent="0.3">
      <c r="A156" s="19"/>
      <c r="B156" s="19" t="s">
        <v>18</v>
      </c>
      <c r="C156" s="16" t="s">
        <v>28</v>
      </c>
      <c r="D156" s="17">
        <v>1</v>
      </c>
      <c r="E156" s="17">
        <f>E155*D156</f>
        <v>305</v>
      </c>
      <c r="F156" s="18"/>
      <c r="G156" s="22"/>
      <c r="H156" s="20"/>
      <c r="I156" s="22"/>
      <c r="J156" s="20"/>
      <c r="K156" s="22"/>
      <c r="L156" s="22"/>
      <c r="M156" s="79"/>
    </row>
    <row r="157" spans="1:13" ht="15.75" x14ac:dyDescent="0.3">
      <c r="A157" s="19"/>
      <c r="B157" s="58" t="s">
        <v>61</v>
      </c>
      <c r="C157" s="62" t="s">
        <v>28</v>
      </c>
      <c r="D157" s="17">
        <v>1.02</v>
      </c>
      <c r="E157" s="17">
        <f>E155*D157</f>
        <v>311.10000000000002</v>
      </c>
      <c r="F157" s="20"/>
      <c r="G157" s="22"/>
      <c r="H157" s="18"/>
      <c r="I157" s="22"/>
      <c r="J157" s="20"/>
      <c r="K157" s="22"/>
      <c r="L157" s="22"/>
      <c r="M157" s="79"/>
    </row>
    <row r="158" spans="1:13" ht="15.75" x14ac:dyDescent="0.3">
      <c r="A158" s="64"/>
      <c r="B158" s="58" t="s">
        <v>88</v>
      </c>
      <c r="C158" s="62" t="s">
        <v>54</v>
      </c>
      <c r="D158" s="17">
        <v>6</v>
      </c>
      <c r="E158" s="17">
        <f>D158*E155</f>
        <v>1830</v>
      </c>
      <c r="F158" s="20"/>
      <c r="G158" s="22"/>
      <c r="H158" s="18"/>
      <c r="I158" s="22"/>
      <c r="J158" s="20"/>
      <c r="K158" s="22"/>
      <c r="L158" s="22"/>
      <c r="M158" s="79"/>
    </row>
    <row r="159" spans="1:13" ht="47.25" x14ac:dyDescent="0.25">
      <c r="A159" s="16">
        <v>23</v>
      </c>
      <c r="B159" s="56" t="s">
        <v>89</v>
      </c>
      <c r="C159" s="56" t="s">
        <v>28</v>
      </c>
      <c r="D159" s="14"/>
      <c r="E159" s="14">
        <f>E155</f>
        <v>305</v>
      </c>
      <c r="F159" s="24"/>
      <c r="G159" s="22"/>
      <c r="H159" s="24"/>
      <c r="I159" s="22"/>
      <c r="J159" s="24"/>
      <c r="K159" s="22"/>
      <c r="L159" s="22"/>
      <c r="M159" s="79"/>
    </row>
    <row r="160" spans="1:13" ht="15.75" x14ac:dyDescent="0.3">
      <c r="A160" s="19"/>
      <c r="B160" s="19" t="s">
        <v>18</v>
      </c>
      <c r="C160" s="16" t="s">
        <v>28</v>
      </c>
      <c r="D160" s="17">
        <f>1.16*1.42</f>
        <v>1.6471999999999998</v>
      </c>
      <c r="E160" s="17">
        <f>E159*D160</f>
        <v>502.39599999999996</v>
      </c>
      <c r="F160" s="18"/>
      <c r="G160" s="22"/>
      <c r="H160" s="45"/>
      <c r="I160" s="22"/>
      <c r="J160" s="45"/>
      <c r="K160" s="22"/>
      <c r="L160" s="22"/>
      <c r="M160" s="79"/>
    </row>
    <row r="161" spans="1:13" ht="15.75" x14ac:dyDescent="0.3">
      <c r="A161" s="19"/>
      <c r="B161" s="19" t="s">
        <v>118</v>
      </c>
      <c r="C161" s="19" t="s">
        <v>20</v>
      </c>
      <c r="D161" s="26">
        <f>1.05*0.0365</f>
        <v>3.8324999999999998E-2</v>
      </c>
      <c r="E161" s="17">
        <f>E159*D161</f>
        <v>11.689124999999999</v>
      </c>
      <c r="F161" s="46"/>
      <c r="G161" s="22"/>
      <c r="H161" s="18"/>
      <c r="I161" s="22"/>
      <c r="J161" s="45"/>
      <c r="K161" s="22"/>
      <c r="L161" s="22"/>
      <c r="M161" s="79"/>
    </row>
    <row r="162" spans="1:13" ht="15.75" x14ac:dyDescent="0.3">
      <c r="A162" s="19"/>
      <c r="B162" s="19" t="s">
        <v>90</v>
      </c>
      <c r="C162" s="19" t="s">
        <v>28</v>
      </c>
      <c r="D162" s="19">
        <v>1.08</v>
      </c>
      <c r="E162" s="17">
        <f>E159*D162</f>
        <v>329.40000000000003</v>
      </c>
      <c r="F162" s="46"/>
      <c r="G162" s="22"/>
      <c r="H162" s="18"/>
      <c r="I162" s="22"/>
      <c r="J162" s="45"/>
      <c r="K162" s="22"/>
      <c r="L162" s="22"/>
      <c r="M162" s="79"/>
    </row>
    <row r="163" spans="1:13" ht="15.75" x14ac:dyDescent="0.3">
      <c r="A163" s="19"/>
      <c r="B163" s="19" t="s">
        <v>23</v>
      </c>
      <c r="C163" s="19" t="s">
        <v>2</v>
      </c>
      <c r="D163" s="17">
        <v>3.0000000000000001E-3</v>
      </c>
      <c r="E163" s="17">
        <f>E159*D163</f>
        <v>0.91500000000000004</v>
      </c>
      <c r="F163" s="46"/>
      <c r="G163" s="22"/>
      <c r="H163" s="18"/>
      <c r="I163" s="22"/>
      <c r="J163" s="45"/>
      <c r="K163" s="22"/>
      <c r="L163" s="22"/>
      <c r="M163" s="79"/>
    </row>
    <row r="164" spans="1:13" ht="31.5" x14ac:dyDescent="0.3">
      <c r="A164" s="19">
        <v>24</v>
      </c>
      <c r="B164" s="56" t="s">
        <v>91</v>
      </c>
      <c r="C164" s="56" t="s">
        <v>28</v>
      </c>
      <c r="D164" s="14"/>
      <c r="E164" s="14">
        <f>E159</f>
        <v>305</v>
      </c>
      <c r="F164" s="20"/>
      <c r="G164" s="22"/>
      <c r="H164" s="18"/>
      <c r="I164" s="22"/>
      <c r="J164" s="20"/>
      <c r="K164" s="22"/>
      <c r="L164" s="22"/>
      <c r="M164" s="79"/>
    </row>
    <row r="165" spans="1:13" ht="15.75" x14ac:dyDescent="0.3">
      <c r="A165" s="19"/>
      <c r="B165" s="19" t="s">
        <v>18</v>
      </c>
      <c r="C165" s="19" t="s">
        <v>19</v>
      </c>
      <c r="D165" s="17">
        <v>1</v>
      </c>
      <c r="E165" s="17">
        <f>E164*D165</f>
        <v>305</v>
      </c>
      <c r="F165" s="18"/>
      <c r="G165" s="22"/>
      <c r="H165" s="21"/>
      <c r="I165" s="22"/>
      <c r="J165" s="21"/>
      <c r="K165" s="22"/>
      <c r="L165" s="22"/>
      <c r="M165" s="79"/>
    </row>
    <row r="166" spans="1:13" ht="15.75" x14ac:dyDescent="0.3">
      <c r="A166" s="19"/>
      <c r="B166" s="19" t="s">
        <v>92</v>
      </c>
      <c r="C166" s="19" t="s">
        <v>30</v>
      </c>
      <c r="D166" s="17">
        <v>0.69</v>
      </c>
      <c r="E166" s="17">
        <f>E164*D166</f>
        <v>210.45</v>
      </c>
      <c r="F166" s="18"/>
      <c r="G166" s="22"/>
      <c r="H166" s="18"/>
      <c r="I166" s="22"/>
      <c r="J166" s="21"/>
      <c r="K166" s="22"/>
      <c r="L166" s="22"/>
      <c r="M166" s="79"/>
    </row>
    <row r="167" spans="1:13" ht="15.75" x14ac:dyDescent="0.3">
      <c r="A167" s="19"/>
      <c r="B167" s="19" t="s">
        <v>93</v>
      </c>
      <c r="C167" s="19" t="s">
        <v>30</v>
      </c>
      <c r="D167" s="17">
        <v>0.82</v>
      </c>
      <c r="E167" s="17">
        <f>E164*D167</f>
        <v>250.1</v>
      </c>
      <c r="F167" s="20"/>
      <c r="G167" s="22"/>
      <c r="H167" s="18"/>
      <c r="I167" s="22"/>
      <c r="J167" s="21"/>
      <c r="K167" s="22"/>
      <c r="L167" s="22"/>
      <c r="M167" s="79"/>
    </row>
    <row r="168" spans="1:13" ht="15.75" x14ac:dyDescent="0.3">
      <c r="A168" s="19"/>
      <c r="B168" s="19" t="s">
        <v>94</v>
      </c>
      <c r="C168" s="19" t="s">
        <v>30</v>
      </c>
      <c r="D168" s="26">
        <v>0.15</v>
      </c>
      <c r="E168" s="17">
        <f>E164*D168</f>
        <v>45.75</v>
      </c>
      <c r="F168" s="20"/>
      <c r="G168" s="22"/>
      <c r="H168" s="18"/>
      <c r="I168" s="22"/>
      <c r="J168" s="21"/>
      <c r="K168" s="22"/>
      <c r="L168" s="22"/>
      <c r="M168" s="79"/>
    </row>
    <row r="169" spans="1:13" ht="15.75" x14ac:dyDescent="0.3">
      <c r="A169" s="19"/>
      <c r="B169" s="19" t="s">
        <v>23</v>
      </c>
      <c r="C169" s="19" t="s">
        <v>2</v>
      </c>
      <c r="D169" s="26">
        <v>0.34</v>
      </c>
      <c r="E169" s="17">
        <f>E164*D169</f>
        <v>103.7</v>
      </c>
      <c r="F169" s="20"/>
      <c r="G169" s="22"/>
      <c r="H169" s="18"/>
      <c r="I169" s="22"/>
      <c r="J169" s="21"/>
      <c r="K169" s="22"/>
      <c r="L169" s="22"/>
      <c r="M169" s="79"/>
    </row>
    <row r="170" spans="1:13" ht="47.25" x14ac:dyDescent="0.3">
      <c r="A170" s="62">
        <v>25</v>
      </c>
      <c r="B170" s="56" t="s">
        <v>95</v>
      </c>
      <c r="C170" s="56" t="s">
        <v>28</v>
      </c>
      <c r="D170" s="14"/>
      <c r="E170" s="14">
        <v>83</v>
      </c>
      <c r="F170" s="20"/>
      <c r="G170" s="22"/>
      <c r="H170" s="18"/>
      <c r="I170" s="22"/>
      <c r="J170" s="20"/>
      <c r="K170" s="22"/>
      <c r="L170" s="22"/>
      <c r="M170" s="79"/>
    </row>
    <row r="171" spans="1:13" ht="15.75" x14ac:dyDescent="0.3">
      <c r="A171" s="19"/>
      <c r="B171" s="19" t="s">
        <v>18</v>
      </c>
      <c r="C171" s="16" t="s">
        <v>28</v>
      </c>
      <c r="D171" s="17">
        <v>1</v>
      </c>
      <c r="E171" s="17">
        <f>E170*D171</f>
        <v>83</v>
      </c>
      <c r="F171" s="18"/>
      <c r="G171" s="22"/>
      <c r="H171" s="21"/>
      <c r="I171" s="22"/>
      <c r="J171" s="21"/>
      <c r="K171" s="22"/>
      <c r="L171" s="22"/>
      <c r="M171" s="79"/>
    </row>
    <row r="172" spans="1:13" ht="15.75" x14ac:dyDescent="0.3">
      <c r="A172" s="19"/>
      <c r="B172" s="19" t="s">
        <v>96</v>
      </c>
      <c r="C172" s="19" t="s">
        <v>28</v>
      </c>
      <c r="D172" s="17">
        <v>1.02</v>
      </c>
      <c r="E172" s="17">
        <f>E170*D172</f>
        <v>84.66</v>
      </c>
      <c r="F172" s="18"/>
      <c r="G172" s="22"/>
      <c r="H172" s="18"/>
      <c r="I172" s="22"/>
      <c r="J172" s="21"/>
      <c r="K172" s="22"/>
      <c r="L172" s="28"/>
      <c r="M172" s="79"/>
    </row>
    <row r="173" spans="1:13" ht="15.75" x14ac:dyDescent="0.3">
      <c r="A173" s="19"/>
      <c r="B173" s="19" t="s">
        <v>97</v>
      </c>
      <c r="C173" s="19" t="s">
        <v>28</v>
      </c>
      <c r="D173" s="17">
        <v>1.02</v>
      </c>
      <c r="E173" s="17">
        <f>E170*D173</f>
        <v>84.66</v>
      </c>
      <c r="F173" s="20"/>
      <c r="G173" s="22"/>
      <c r="H173" s="18"/>
      <c r="I173" s="22"/>
      <c r="J173" s="21"/>
      <c r="K173" s="22"/>
      <c r="L173" s="28"/>
      <c r="M173" s="79"/>
    </row>
    <row r="174" spans="1:13" ht="15.75" x14ac:dyDescent="0.3">
      <c r="A174" s="19"/>
      <c r="B174" s="19" t="s">
        <v>23</v>
      </c>
      <c r="C174" s="19" t="s">
        <v>2</v>
      </c>
      <c r="D174" s="26">
        <v>0.34</v>
      </c>
      <c r="E174" s="17">
        <f>E170*D174</f>
        <v>28.220000000000002</v>
      </c>
      <c r="F174" s="20"/>
      <c r="G174" s="22"/>
      <c r="H174" s="18"/>
      <c r="I174" s="22"/>
      <c r="J174" s="21"/>
      <c r="K174" s="22"/>
      <c r="L174" s="22"/>
      <c r="M174" s="79"/>
    </row>
    <row r="175" spans="1:13" ht="31.5" x14ac:dyDescent="0.25">
      <c r="A175" s="70">
        <v>26</v>
      </c>
      <c r="B175" s="56" t="s">
        <v>98</v>
      </c>
      <c r="C175" s="16" t="s">
        <v>28</v>
      </c>
      <c r="D175" s="14"/>
      <c r="E175" s="14">
        <v>305</v>
      </c>
      <c r="F175" s="34"/>
      <c r="G175" s="22"/>
      <c r="H175" s="22"/>
      <c r="I175" s="22"/>
      <c r="J175" s="22"/>
      <c r="K175" s="22"/>
      <c r="L175" s="22"/>
      <c r="M175" s="79"/>
    </row>
    <row r="176" spans="1:13" ht="15.75" x14ac:dyDescent="0.25">
      <c r="A176" s="70"/>
      <c r="B176" s="31" t="s">
        <v>99</v>
      </c>
      <c r="C176" s="16" t="s">
        <v>28</v>
      </c>
      <c r="D176" s="43">
        <v>1</v>
      </c>
      <c r="E176" s="43">
        <f>E175*D176</f>
        <v>305</v>
      </c>
      <c r="F176" s="30"/>
      <c r="G176" s="22"/>
      <c r="H176" s="44"/>
      <c r="I176" s="22"/>
      <c r="J176" s="44"/>
      <c r="K176" s="22"/>
      <c r="L176" s="22"/>
      <c r="M176" s="79"/>
    </row>
    <row r="177" spans="1:13" ht="15.75" x14ac:dyDescent="0.25">
      <c r="A177" s="70"/>
      <c r="B177" s="31" t="s">
        <v>119</v>
      </c>
      <c r="C177" s="16" t="s">
        <v>28</v>
      </c>
      <c r="D177" s="43">
        <v>1</v>
      </c>
      <c r="E177" s="43">
        <f>E175*D177</f>
        <v>305</v>
      </c>
      <c r="F177" s="29"/>
      <c r="G177" s="22"/>
      <c r="H177" s="44"/>
      <c r="I177" s="22"/>
      <c r="J177" s="30"/>
      <c r="K177" s="22"/>
      <c r="L177" s="22"/>
      <c r="M177" s="79"/>
    </row>
    <row r="178" spans="1:13" ht="15.75" x14ac:dyDescent="0.3">
      <c r="A178" s="47"/>
      <c r="B178" s="47" t="s">
        <v>6</v>
      </c>
      <c r="C178" s="47"/>
      <c r="D178" s="47"/>
      <c r="E178" s="47"/>
      <c r="F178" s="47"/>
      <c r="G178" s="48">
        <f>SUM(G11:G177)</f>
        <v>0</v>
      </c>
      <c r="H178" s="48"/>
      <c r="I178" s="48">
        <f>SUM(I11:I177)</f>
        <v>0</v>
      </c>
      <c r="J178" s="48"/>
      <c r="K178" s="48">
        <f>SUM(K11:K177)</f>
        <v>0</v>
      </c>
      <c r="L178" s="48">
        <f>SUM(L11:L177)</f>
        <v>0</v>
      </c>
      <c r="M178" s="79"/>
    </row>
    <row r="179" spans="1:13" ht="15.75" x14ac:dyDescent="0.25">
      <c r="A179" s="71"/>
      <c r="B179" s="72" t="s">
        <v>100</v>
      </c>
      <c r="C179" s="73">
        <v>0.05</v>
      </c>
      <c r="D179" s="49"/>
      <c r="E179" s="49"/>
      <c r="F179" s="50"/>
      <c r="G179" s="51"/>
      <c r="H179" s="51"/>
      <c r="I179" s="51"/>
      <c r="J179" s="51"/>
      <c r="K179" s="51"/>
      <c r="L179" s="51">
        <f>I178*C179</f>
        <v>0</v>
      </c>
      <c r="M179" s="79"/>
    </row>
    <row r="180" spans="1:13" ht="15.75" x14ac:dyDescent="0.3">
      <c r="A180" s="60"/>
      <c r="B180" s="63" t="s">
        <v>101</v>
      </c>
      <c r="C180" s="37"/>
      <c r="D180" s="32"/>
      <c r="E180" s="36"/>
      <c r="F180" s="33"/>
      <c r="G180" s="52"/>
      <c r="H180" s="33"/>
      <c r="I180" s="52"/>
      <c r="J180" s="21"/>
      <c r="K180" s="52"/>
      <c r="L180" s="48">
        <f>L179+L178</f>
        <v>0</v>
      </c>
      <c r="M180" s="79"/>
    </row>
    <row r="181" spans="1:13" x14ac:dyDescent="0.25">
      <c r="A181" s="54"/>
      <c r="B181" s="72" t="s">
        <v>102</v>
      </c>
      <c r="C181" s="74">
        <v>0.1</v>
      </c>
      <c r="D181" s="53"/>
      <c r="E181" s="53"/>
      <c r="F181" s="48"/>
      <c r="G181" s="48"/>
      <c r="H181" s="48"/>
      <c r="I181" s="48"/>
      <c r="J181" s="48"/>
      <c r="K181" s="48"/>
      <c r="L181" s="48">
        <f>L180*C181</f>
        <v>0</v>
      </c>
      <c r="M181" s="79"/>
    </row>
    <row r="182" spans="1:13" x14ac:dyDescent="0.25">
      <c r="A182" s="54"/>
      <c r="B182" s="54" t="s">
        <v>6</v>
      </c>
      <c r="C182" s="54"/>
      <c r="D182" s="54"/>
      <c r="E182" s="54"/>
      <c r="F182" s="54"/>
      <c r="G182" s="48"/>
      <c r="H182" s="48"/>
      <c r="I182" s="48"/>
      <c r="J182" s="48"/>
      <c r="K182" s="48"/>
      <c r="L182" s="48">
        <f>L181+L180</f>
        <v>0</v>
      </c>
      <c r="M182" s="79"/>
    </row>
    <row r="183" spans="1:13" x14ac:dyDescent="0.25">
      <c r="A183" s="54"/>
      <c r="B183" s="72" t="s">
        <v>103</v>
      </c>
      <c r="C183" s="74">
        <v>0.08</v>
      </c>
      <c r="D183" s="53"/>
      <c r="E183" s="53"/>
      <c r="F183" s="48"/>
      <c r="G183" s="48"/>
      <c r="H183" s="48"/>
      <c r="I183" s="48"/>
      <c r="J183" s="48"/>
      <c r="K183" s="48"/>
      <c r="L183" s="48">
        <f>L182*C183</f>
        <v>0</v>
      </c>
      <c r="M183" s="79"/>
    </row>
    <row r="184" spans="1:13" x14ac:dyDescent="0.25">
      <c r="A184" s="54"/>
      <c r="B184" s="72" t="s">
        <v>6</v>
      </c>
      <c r="C184" s="54"/>
      <c r="D184" s="54"/>
      <c r="E184" s="54"/>
      <c r="F184" s="54"/>
      <c r="G184" s="48"/>
      <c r="H184" s="48"/>
      <c r="I184" s="48"/>
      <c r="J184" s="48"/>
      <c r="K184" s="48"/>
      <c r="L184" s="48">
        <f>L183+L182</f>
        <v>0</v>
      </c>
      <c r="M184" s="79"/>
    </row>
    <row r="185" spans="1:13" x14ac:dyDescent="0.25">
      <c r="A185" s="54"/>
      <c r="B185" s="72" t="s">
        <v>114</v>
      </c>
      <c r="C185" s="75">
        <v>0.05</v>
      </c>
      <c r="D185" s="54"/>
      <c r="E185" s="54"/>
      <c r="F185" s="54"/>
      <c r="G185" s="48"/>
      <c r="H185" s="48"/>
      <c r="I185" s="48"/>
      <c r="J185" s="48"/>
      <c r="K185" s="48"/>
      <c r="L185" s="48">
        <f>L184*C185</f>
        <v>0</v>
      </c>
      <c r="M185" s="79"/>
    </row>
    <row r="186" spans="1:13" x14ac:dyDescent="0.25">
      <c r="A186" s="54"/>
      <c r="B186" s="72" t="s">
        <v>6</v>
      </c>
      <c r="C186" s="75"/>
      <c r="D186" s="54"/>
      <c r="E186" s="54"/>
      <c r="F186" s="54"/>
      <c r="G186" s="48"/>
      <c r="H186" s="48"/>
      <c r="I186" s="48"/>
      <c r="J186" s="48"/>
      <c r="K186" s="48"/>
      <c r="L186" s="48">
        <f>SUM(L184:L185)</f>
        <v>0</v>
      </c>
      <c r="M186" s="79"/>
    </row>
    <row r="187" spans="1:13" ht="15.75" x14ac:dyDescent="0.3">
      <c r="A187" s="82"/>
      <c r="B187" s="72" t="s">
        <v>104</v>
      </c>
      <c r="C187" s="83">
        <v>0.18</v>
      </c>
      <c r="D187" s="27"/>
      <c r="E187" s="27"/>
      <c r="F187" s="27"/>
      <c r="G187" s="27"/>
      <c r="H187" s="27"/>
      <c r="I187" s="27"/>
      <c r="J187" s="27"/>
      <c r="K187" s="27"/>
      <c r="L187" s="84">
        <f>L186*C187</f>
        <v>0</v>
      </c>
      <c r="M187" s="79"/>
    </row>
    <row r="188" spans="1:13" ht="15.75" x14ac:dyDescent="0.3">
      <c r="A188" s="82"/>
      <c r="B188" s="85" t="s">
        <v>6</v>
      </c>
      <c r="C188" s="85" t="s">
        <v>2</v>
      </c>
      <c r="D188" s="27"/>
      <c r="E188" s="27"/>
      <c r="F188" s="27"/>
      <c r="G188" s="27"/>
      <c r="H188" s="27"/>
      <c r="I188" s="27"/>
      <c r="J188" s="27"/>
      <c r="K188" s="27"/>
      <c r="L188" s="86">
        <f>SUM(L186:L187)</f>
        <v>0</v>
      </c>
      <c r="M188" s="79"/>
    </row>
    <row r="189" spans="1:13" x14ac:dyDescent="0.25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</row>
  </sheetData>
  <mergeCells count="18">
    <mergeCell ref="N6:R10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1:L1"/>
    <mergeCell ref="A6:A9"/>
    <mergeCell ref="B6:B9"/>
    <mergeCell ref="C6:E7"/>
    <mergeCell ref="F6:G7"/>
    <mergeCell ref="H6:I7"/>
    <mergeCell ref="J6:K7"/>
    <mergeCell ref="L6:L9"/>
  </mergeCells>
  <pageMargins left="0.7" right="0.7" top="0.75" bottom="0.75" header="0.3" footer="0.3"/>
  <ignoredErrors>
    <ignoredError sqref="G178 I178 K178:L178" formulaRange="1"/>
    <ignoredError sqref="L181 L183 L1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BS1-1 საორიენტაციო</vt:lpstr>
      <vt:lpstr>BS1-1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2022-01-14T07:44:23Z</dcterms:modified>
</cp:coreProperties>
</file>